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Vyzvy Aktualne\Sportovisko_2025\MM Fitness\VO\vsetko\"/>
    </mc:Choice>
  </mc:AlternateContent>
  <xr:revisionPtr revIDLastSave="0" documentId="13_ncr:1_{D560C0D6-9DF8-411E-9DC7-6472E82D719D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Rekapitulácia stavby" sheetId="1" r:id="rId1"/>
    <sheet name="položky" sheetId="2" r:id="rId2"/>
  </sheets>
  <definedNames>
    <definedName name="_xlnm._FilterDatabase" localSheetId="1" hidden="1">položky!$C$123:$K$223</definedName>
    <definedName name="_xlnm.Print_Titles" localSheetId="1">položky!$123:$123</definedName>
    <definedName name="_xlnm.Print_Titles" localSheetId="0">'Rekapitulácia stavby'!$92:$92</definedName>
    <definedName name="_xlnm.Print_Area" localSheetId="1">položky!$C$82:$J$107,položky!$C$113:$J$223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8" i="2" l="1"/>
  <c r="J145" i="2"/>
  <c r="BK145" i="2"/>
  <c r="J207" i="2" l="1"/>
  <c r="J103" i="2" s="1"/>
  <c r="J35" i="2"/>
  <c r="J34" i="2"/>
  <c r="AY95" i="1" s="1"/>
  <c r="J33" i="2"/>
  <c r="AX95" i="1" s="1"/>
  <c r="BI223" i="2"/>
  <c r="BH223" i="2"/>
  <c r="BG223" i="2"/>
  <c r="BE223" i="2"/>
  <c r="T223" i="2"/>
  <c r="R223" i="2"/>
  <c r="P223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T208" i="2" s="1"/>
  <c r="R209" i="2"/>
  <c r="R208" i="2" s="1"/>
  <c r="P209" i="2"/>
  <c r="P208" i="2" s="1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T186" i="2" s="1"/>
  <c r="R187" i="2"/>
  <c r="R186" i="2"/>
  <c r="P187" i="2"/>
  <c r="P186" i="2" s="1"/>
  <c r="BI184" i="2"/>
  <c r="BH184" i="2"/>
  <c r="BG184" i="2"/>
  <c r="BE184" i="2"/>
  <c r="T184" i="2"/>
  <c r="T183" i="2"/>
  <c r="R184" i="2"/>
  <c r="R183" i="2" s="1"/>
  <c r="P184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R163" i="2"/>
  <c r="P163" i="2"/>
  <c r="BI155" i="2"/>
  <c r="BH155" i="2"/>
  <c r="BG155" i="2"/>
  <c r="BE155" i="2"/>
  <c r="T155" i="2"/>
  <c r="R155" i="2"/>
  <c r="P155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7" i="2"/>
  <c r="BH127" i="2"/>
  <c r="BG127" i="2"/>
  <c r="BE127" i="2"/>
  <c r="T127" i="2"/>
  <c r="R127" i="2"/>
  <c r="P127" i="2"/>
  <c r="F118" i="2"/>
  <c r="F87" i="2"/>
  <c r="J22" i="2"/>
  <c r="E22" i="2"/>
  <c r="J121" i="2" s="1"/>
  <c r="J21" i="2"/>
  <c r="J19" i="2"/>
  <c r="E19" i="2"/>
  <c r="J120" i="2" s="1"/>
  <c r="J18" i="2"/>
  <c r="J13" i="2"/>
  <c r="E13" i="2"/>
  <c r="F120" i="2" s="1"/>
  <c r="J12" i="2"/>
  <c r="J10" i="2"/>
  <c r="J118" i="2" s="1"/>
  <c r="L90" i="1"/>
  <c r="AM90" i="1"/>
  <c r="AM89" i="1"/>
  <c r="L89" i="1"/>
  <c r="AM87" i="1"/>
  <c r="L87" i="1"/>
  <c r="L85" i="1"/>
  <c r="L84" i="1"/>
  <c r="BK191" i="2"/>
  <c r="BK175" i="2"/>
  <c r="J140" i="2"/>
  <c r="J136" i="2"/>
  <c r="J127" i="2"/>
  <c r="BK217" i="2"/>
  <c r="BK206" i="2"/>
  <c r="BK199" i="2"/>
  <c r="BK193" i="2"/>
  <c r="BK189" i="2"/>
  <c r="J175" i="2"/>
  <c r="J172" i="2"/>
  <c r="BK148" i="2"/>
  <c r="BK142" i="2"/>
  <c r="BK132" i="2"/>
  <c r="BK219" i="2"/>
  <c r="BK209" i="2"/>
  <c r="BK200" i="2"/>
  <c r="J192" i="2"/>
  <c r="J182" i="2"/>
  <c r="J169" i="2"/>
  <c r="BK144" i="2"/>
  <c r="J142" i="2"/>
  <c r="BK138" i="2"/>
  <c r="J130" i="2"/>
  <c r="J219" i="2"/>
  <c r="BK211" i="2"/>
  <c r="J200" i="2"/>
  <c r="BK192" i="2"/>
  <c r="BK182" i="2"/>
  <c r="BK169" i="2"/>
  <c r="J148" i="2"/>
  <c r="J139" i="2"/>
  <c r="J133" i="2"/>
  <c r="BK127" i="2"/>
  <c r="BK187" i="2"/>
  <c r="BK178" i="2"/>
  <c r="BK173" i="2"/>
  <c r="BK137" i="2"/>
  <c r="BK133" i="2"/>
  <c r="J213" i="2"/>
  <c r="J205" i="2"/>
  <c r="BK198" i="2"/>
  <c r="J191" i="2"/>
  <c r="BK180" i="2"/>
  <c r="BK174" i="2"/>
  <c r="BK170" i="2"/>
  <c r="BK155" i="2"/>
  <c r="J143" i="2"/>
  <c r="BK139" i="2"/>
  <c r="J223" i="2"/>
  <c r="J217" i="2"/>
  <c r="J206" i="2"/>
  <c r="J194" i="2"/>
  <c r="BK190" i="2"/>
  <c r="BK184" i="2"/>
  <c r="BK172" i="2"/>
  <c r="J163" i="2"/>
  <c r="J141" i="2"/>
  <c r="J137" i="2"/>
  <c r="BK129" i="2"/>
  <c r="J215" i="2"/>
  <c r="J209" i="2"/>
  <c r="J199" i="2"/>
  <c r="J184" i="2"/>
  <c r="J170" i="2"/>
  <c r="BK163" i="2"/>
  <c r="BK146" i="2"/>
  <c r="BK136" i="2"/>
  <c r="BK130" i="2"/>
  <c r="AS94" i="1"/>
  <c r="J189" i="2"/>
  <c r="BK181" i="2"/>
  <c r="J174" i="2"/>
  <c r="J134" i="2"/>
  <c r="BK223" i="2"/>
  <c r="J211" i="2"/>
  <c r="BK201" i="2"/>
  <c r="J198" i="2"/>
  <c r="J190" i="2"/>
  <c r="J178" i="2"/>
  <c r="J173" i="2"/>
  <c r="BK167" i="2"/>
  <c r="J146" i="2"/>
  <c r="BK141" i="2"/>
  <c r="J129" i="2"/>
  <c r="BK215" i="2"/>
  <c r="BK205" i="2"/>
  <c r="J193" i="2"/>
  <c r="J187" i="2"/>
  <c r="J181" i="2"/>
  <c r="J167" i="2"/>
  <c r="BK143" i="2"/>
  <c r="BK140" i="2"/>
  <c r="BK134" i="2"/>
  <c r="BK213" i="2"/>
  <c r="J201" i="2"/>
  <c r="BK194" i="2"/>
  <c r="J180" i="2"/>
  <c r="J155" i="2"/>
  <c r="J144" i="2"/>
  <c r="J138" i="2"/>
  <c r="J132" i="2"/>
  <c r="J171" i="2" l="1"/>
  <c r="J147" i="2"/>
  <c r="J126" i="2"/>
  <c r="BK210" i="2"/>
  <c r="J210" i="2" s="1"/>
  <c r="J105" i="2" s="1"/>
  <c r="BK126" i="2"/>
  <c r="R126" i="2"/>
  <c r="BK147" i="2"/>
  <c r="J97" i="2" s="1"/>
  <c r="R147" i="2"/>
  <c r="BK171" i="2"/>
  <c r="J98" i="2" s="1"/>
  <c r="R171" i="2"/>
  <c r="BK188" i="2"/>
  <c r="J188" i="2" s="1"/>
  <c r="J102" i="2" s="1"/>
  <c r="R188" i="2"/>
  <c r="R210" i="2"/>
  <c r="R218" i="2"/>
  <c r="P126" i="2"/>
  <c r="T126" i="2"/>
  <c r="P147" i="2"/>
  <c r="T147" i="2"/>
  <c r="P171" i="2"/>
  <c r="T171" i="2"/>
  <c r="P188" i="2"/>
  <c r="T188" i="2"/>
  <c r="P210" i="2"/>
  <c r="T210" i="2"/>
  <c r="T185" i="2" s="1"/>
  <c r="BK218" i="2"/>
  <c r="J218" i="2" s="1"/>
  <c r="J106" i="2" s="1"/>
  <c r="P218" i="2"/>
  <c r="T218" i="2"/>
  <c r="BK186" i="2"/>
  <c r="J186" i="2" s="1"/>
  <c r="BK183" i="2"/>
  <c r="J183" i="2" s="1"/>
  <c r="J99" i="2" s="1"/>
  <c r="BK208" i="2"/>
  <c r="J208" i="2"/>
  <c r="J104" i="2" s="1"/>
  <c r="J87" i="2"/>
  <c r="J90" i="2"/>
  <c r="BF130" i="2"/>
  <c r="BF133" i="2"/>
  <c r="BF138" i="2"/>
  <c r="BF163" i="2"/>
  <c r="BF170" i="2"/>
  <c r="BF175" i="2"/>
  <c r="BF178" i="2"/>
  <c r="BF182" i="2"/>
  <c r="BF189" i="2"/>
  <c r="BF192" i="2"/>
  <c r="BF193" i="2"/>
  <c r="BF194" i="2"/>
  <c r="BF199" i="2"/>
  <c r="BF205" i="2"/>
  <c r="BF206" i="2"/>
  <c r="BF213" i="2"/>
  <c r="BF215" i="2"/>
  <c r="BF217" i="2"/>
  <c r="BF219" i="2"/>
  <c r="F89" i="2"/>
  <c r="BF136" i="2"/>
  <c r="BF140" i="2"/>
  <c r="BF141" i="2"/>
  <c r="BF144" i="2"/>
  <c r="BF146" i="2"/>
  <c r="BF148" i="2"/>
  <c r="BF169" i="2"/>
  <c r="BF173" i="2"/>
  <c r="BF180" i="2"/>
  <c r="BF181" i="2"/>
  <c r="BF198" i="2"/>
  <c r="BF200" i="2"/>
  <c r="BF209" i="2"/>
  <c r="BF211" i="2"/>
  <c r="J89" i="2"/>
  <c r="BF127" i="2"/>
  <c r="BF132" i="2"/>
  <c r="BF134" i="2"/>
  <c r="BF137" i="2"/>
  <c r="BF139" i="2"/>
  <c r="BF142" i="2"/>
  <c r="BF143" i="2"/>
  <c r="BF155" i="2"/>
  <c r="BF167" i="2"/>
  <c r="BF172" i="2"/>
  <c r="BF191" i="2"/>
  <c r="BF201" i="2"/>
  <c r="BF223" i="2"/>
  <c r="BF129" i="2"/>
  <c r="BF174" i="2"/>
  <c r="BF184" i="2"/>
  <c r="BF187" i="2"/>
  <c r="BF190" i="2"/>
  <c r="F31" i="2"/>
  <c r="AZ95" i="1" s="1"/>
  <c r="AZ94" i="1" s="1"/>
  <c r="W29" i="1" s="1"/>
  <c r="F33" i="2"/>
  <c r="BB95" i="1" s="1"/>
  <c r="BB94" i="1" s="1"/>
  <c r="W31" i="1" s="1"/>
  <c r="F34" i="2"/>
  <c r="BC95" i="1" s="1"/>
  <c r="BC94" i="1" s="1"/>
  <c r="W32" i="1" s="1"/>
  <c r="F35" i="2"/>
  <c r="BD95" i="1" s="1"/>
  <c r="BD94" i="1" s="1"/>
  <c r="W33" i="1" s="1"/>
  <c r="J31" i="2"/>
  <c r="AV95" i="1" s="1"/>
  <c r="J125" i="2" l="1"/>
  <c r="J101" i="2"/>
  <c r="J185" i="2"/>
  <c r="P185" i="2"/>
  <c r="R185" i="2"/>
  <c r="T125" i="2"/>
  <c r="T124" i="2" s="1"/>
  <c r="BK125" i="2"/>
  <c r="P125" i="2"/>
  <c r="P124" i="2" s="1"/>
  <c r="AU95" i="1" s="1"/>
  <c r="AU94" i="1" s="1"/>
  <c r="R125" i="2"/>
  <c r="R124" i="2" s="1"/>
  <c r="J96" i="2"/>
  <c r="BK185" i="2"/>
  <c r="J100" i="2" s="1"/>
  <c r="AV94" i="1"/>
  <c r="AK29" i="1" s="1"/>
  <c r="AX94" i="1"/>
  <c r="J32" i="2"/>
  <c r="AW95" i="1" s="1"/>
  <c r="AT95" i="1" s="1"/>
  <c r="AY94" i="1"/>
  <c r="F32" i="2"/>
  <c r="BA95" i="1" s="1"/>
  <c r="BA94" i="1" s="1"/>
  <c r="BK124" i="2" l="1"/>
  <c r="J95" i="2"/>
  <c r="AW94" i="1"/>
  <c r="J124" i="2" l="1"/>
  <c r="J94" i="2" s="1"/>
  <c r="AT94" i="1"/>
  <c r="J28" i="2" l="1"/>
  <c r="AG95" i="1" s="1"/>
  <c r="AG94" i="1" l="1"/>
  <c r="AN95" i="1"/>
  <c r="J37" i="2"/>
  <c r="AK26" i="1" l="1"/>
  <c r="AN94" i="1"/>
  <c r="W30" i="1" l="1"/>
  <c r="AK30" i="1" s="1"/>
  <c r="AK35" i="1"/>
</calcChain>
</file>

<file path=xl/sharedStrings.xml><?xml version="1.0" encoding="utf-8"?>
<sst xmlns="http://schemas.openxmlformats.org/spreadsheetml/2006/main" count="1451" uniqueCount="372">
  <si>
    <t>Export Komplet</t>
  </si>
  <si>
    <t/>
  </si>
  <si>
    <t>2.0</t>
  </si>
  <si>
    <t>False</t>
  </si>
  <si>
    <t>{1ab7f790-2b55-41d4-ab14-888931eef574}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</si>
  <si>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</si>
  <si>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</si>
  <si>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</si>
  <si>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</si>
  <si>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</si>
  <si>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</si>
  <si>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</si>
  <si>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130</t>
  </si>
  <si>
    <t>Stavba:</t>
  </si>
  <si>
    <t>Posilňovňa Banská Bystrica</t>
  </si>
  <si>
    <t>JKSO:</t>
  </si>
  <si>
    <t>KS:</t>
  </si>
  <si>
    <t>Miesto:</t>
  </si>
  <si>
    <t>Banská Bystrica</t>
  </si>
  <si>
    <t>Dátum:</t>
  </si>
  <si>
    <t>30. 8. 2024</t>
  </si>
  <si>
    <t>Objednávateľ:</t>
  </si>
  <si>
    <t>IČO:</t>
  </si>
  <si>
    <t xml:space="preserve"> </t>
  </si>
  <si>
    <t>IČ DPH:</t>
  </si>
  <si>
    <t>Zhotoviteľ:</t>
  </si>
  <si>
    <t>36014354</t>
  </si>
  <si>
    <t>SimKor s.r.o.</t>
  </si>
  <si>
    <t>SK2020066180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</si>
  <si>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</si>
  <si>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</si>
  <si>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</si>
  <si>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</si>
  <si>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</si>
  <si>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</si>
  <si>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</si>
  <si>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</si>
  <si>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</si>
  <si>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</si>
  <si>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</si>
  <si>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</si>
  <si>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</si>
  <si>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</si>
  <si>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</si>
  <si>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</si>
  <si>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</si>
  <si>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</si>
  <si>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</si>
  <si>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</si>
  <si>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</si>
  <si>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</si>
  <si>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</si>
  <si>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</si>
  <si>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</si>
  <si>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</si>
  <si>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</si>
  <si>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</si>
  <si>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</si>
  <si>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</si>
  <si>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</si>
  <si>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</si>
  <si>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</si>
  <si>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</si>
  <si>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</si>
  <si>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</si>
  <si>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</si>
  <si>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</si>
  <si>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</si>
  <si>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</si>
  <si>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</si>
  <si>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</si>
  <si>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</si>
  <si>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</si>
  <si>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</si>
  <si>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</si>
  <si>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</si>
  <si>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</si>
  <si>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</si>
  <si>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</si>
  <si>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</si>
  <si>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</si>
  <si>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</si>
  <si>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</si>
  <si>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</si>
  <si>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</si>
  <si>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</si>
  <si>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</si>
  <si>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</si>
  <si>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</si>
  <si>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</si>
  <si>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</si>
  <si>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</si>
  <si>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721 - Zdravotechnika - vnútorná kanalizácia</t>
  </si>
  <si>
    <t xml:space="preserve">    725 - Zdravotechnika - zariaďovacie predmety</t>
  </si>
  <si>
    <t xml:space="preserve">    735 - Ústredné kúrenie - vykurovacie telesá</t>
  </si>
  <si>
    <t xml:space="preserve">    766 - Konštrukcie stolárske</t>
  </si>
  <si>
    <t xml:space="preserve">    771 - Podlahy z dlaždíc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</si>
  <si>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</si>
  <si>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</si>
  <si>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</si>
  <si>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</si>
  <si>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</si>
  <si>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</si>
  <si>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</si>
  <si>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</si>
  <si>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</si>
  <si>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</si>
  <si>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</si>
  <si>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</si>
  <si>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</si>
  <si>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</si>
  <si>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</si>
  <si>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</si>
  <si>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</si>
  <si>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</si>
  <si>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68</t>
  </si>
  <si>
    <t>M</t>
  </si>
  <si>
    <t>553410032200.S</t>
  </si>
  <si>
    <t>Automaticke dvere KONE UniDrive20, vrátane 2 dverných krídel</t>
  </si>
  <si>
    <t>ks</t>
  </si>
  <si>
    <t>8</t>
  </si>
  <si>
    <t>2</t>
  </si>
  <si>
    <t>4</t>
  </si>
  <si>
    <t>-1420778182</t>
  </si>
  <si>
    <t>23</t>
  </si>
  <si>
    <t>K</t>
  </si>
  <si>
    <t>317160511.S</t>
  </si>
  <si>
    <t>-1577228351</t>
  </si>
  <si>
    <t>24</t>
  </si>
  <si>
    <t>596460010600.S</t>
  </si>
  <si>
    <t>Keramický preklad nenosný, lxšxv 750x90x65-66 mm</t>
  </si>
  <si>
    <t>196155828</t>
  </si>
  <si>
    <t>VV</t>
  </si>
  <si>
    <t>317160518.S</t>
  </si>
  <si>
    <t>-1458826119</t>
  </si>
  <si>
    <t>29</t>
  </si>
  <si>
    <t>596460010785</t>
  </si>
  <si>
    <t>1189832851</t>
  </si>
  <si>
    <t>19</t>
  </si>
  <si>
    <t>340238237</t>
  </si>
  <si>
    <t>m2</t>
  </si>
  <si>
    <t>1835649636</t>
  </si>
  <si>
    <t>"výška"2,07*"šírka"0,7</t>
  </si>
  <si>
    <t>642110004300.S</t>
  </si>
  <si>
    <t>Umývadlo keramické bežný typ, skrutky, sifón, manžeta</t>
  </si>
  <si>
    <t>1532274413</t>
  </si>
  <si>
    <t>551450003800.S</t>
  </si>
  <si>
    <t>Batéria umývadlová stojanková páková</t>
  </si>
  <si>
    <t>1830986359</t>
  </si>
  <si>
    <t>5</t>
  </si>
  <si>
    <t>611610000400.S</t>
  </si>
  <si>
    <t>Dvere vnútorné jednokrídlové, šírka 600-900 mm, výplň papierová voština, povrch fólia, plné, vpravo/vľavo</t>
  </si>
  <si>
    <t>1751437842</t>
  </si>
  <si>
    <t>6</t>
  </si>
  <si>
    <t>642340000500.S</t>
  </si>
  <si>
    <t>Misa záchodová keramická kombinovaná so zvislým odpadom</t>
  </si>
  <si>
    <t>-2084582636</t>
  </si>
  <si>
    <t>7</t>
  </si>
  <si>
    <t>642510000200.S</t>
  </si>
  <si>
    <t>Pisoár so senzorom keramický</t>
  </si>
  <si>
    <t>-455744993</t>
  </si>
  <si>
    <t>634650000100.S</t>
  </si>
  <si>
    <t>1774254858</t>
  </si>
  <si>
    <t>9</t>
  </si>
  <si>
    <t>597740000100.S</t>
  </si>
  <si>
    <t>Dlaždice keramické s hladkým povrchom lxvxhr 60x60x8,5 mm, jednofarebné, nightfall</t>
  </si>
  <si>
    <t>1973585884</t>
  </si>
  <si>
    <t>10</t>
  </si>
  <si>
    <t>597740000200.S</t>
  </si>
  <si>
    <t>Dlaždice keramické s hladkým povrchom lxvxhr 60x120x8,5 mm, jednofarebné, canyon</t>
  </si>
  <si>
    <t>1170330792</t>
  </si>
  <si>
    <t>11</t>
  </si>
  <si>
    <t>597740000300.S</t>
  </si>
  <si>
    <t>Dlaždice keramické s hladkým povrchom lxvxhr 60x120x8,5 mm, jednofarebné, sun</t>
  </si>
  <si>
    <t>-2136312511</t>
  </si>
  <si>
    <t>12</t>
  </si>
  <si>
    <t>429420016300.S</t>
  </si>
  <si>
    <t>Sušič rúk teplovzdušný, prietok 170 m3/h,</t>
  </si>
  <si>
    <t>-1881627307</t>
  </si>
  <si>
    <t>Úpravy povrchov, podlahy, osadenie</t>
  </si>
  <si>
    <t>67</t>
  </si>
  <si>
    <t>612465115</t>
  </si>
  <si>
    <t>Príprava vnútorného podkladu stien BAUMIT, penetračný náter Baumit BetonKontakt</t>
  </si>
  <si>
    <t>865895570</t>
  </si>
  <si>
    <t>"zamurovaný otvor dverí""výška"2,07*"šírka"0,7</t>
  </si>
  <si>
    <t>"vysprávka vybúraného otvoru"2,5+2,5+1+1</t>
  </si>
  <si>
    <t>7*"šírka priečky"0,15</t>
  </si>
  <si>
    <t>"otvor po demontovaných dverách"2,1+1,6+2,1+1,6</t>
  </si>
  <si>
    <t>7,4*"šírka priečky"0,15</t>
  </si>
  <si>
    <t>1,449+1,05+1,11</t>
  </si>
  <si>
    <t>33</t>
  </si>
  <si>
    <t>612465136</t>
  </si>
  <si>
    <t>Vnútorná omietka stien BAUMIT, vápennocementová, strojné miešanie, ručné nanášanie, MVR Uni, hr. 10 mm</t>
  </si>
  <si>
    <t>1740474230</t>
  </si>
  <si>
    <t>28</t>
  </si>
  <si>
    <t>549160000100.S</t>
  </si>
  <si>
    <t>Rohovník k zapusteniu pre okná a dvere, dĺžka ramena 100 mm</t>
  </si>
  <si>
    <t>m</t>
  </si>
  <si>
    <t>-1653885741</t>
  </si>
  <si>
    <t>"vybúraný otvor po obvodoch z oboch strán"2,5+1+2,5+1+2,5+1+2,5+1</t>
  </si>
  <si>
    <t>"vyspravenie rohov po demontovaných dverách-2ks dverí"1,6+2,1+1,6+2,1+1,6+2,1+1,6+2,1</t>
  </si>
  <si>
    <t>Súčet</t>
  </si>
  <si>
    <t>34</t>
  </si>
  <si>
    <t>612481119.S</t>
  </si>
  <si>
    <t>Potiahnutie vnútorných stien sklotextilnou mriežkou s celoplošným prilepením</t>
  </si>
  <si>
    <t>-1275513356</t>
  </si>
  <si>
    <t>35</t>
  </si>
  <si>
    <t>642944121.S</t>
  </si>
  <si>
    <t>Dodatočná montáž oceľovej dverovej zárubne, plochy otvoru do 2,5 m2</t>
  </si>
  <si>
    <t>-172395777</t>
  </si>
  <si>
    <t>56</t>
  </si>
  <si>
    <t>553310007400</t>
  </si>
  <si>
    <t>Zárubňa oceľová CgU šxvxhr 700x1970x100 mm P</t>
  </si>
  <si>
    <t>-1611775940</t>
  </si>
  <si>
    <t>Ostatné konštrukcie a práce-búranie</t>
  </si>
  <si>
    <t>58</t>
  </si>
  <si>
    <t>936941142.S</t>
  </si>
  <si>
    <t>Osadenie fontánky na pitie kotevnými skrutkami bez zabetónovania na pevný podklad</t>
  </si>
  <si>
    <t>-526208373</t>
  </si>
  <si>
    <t>17</t>
  </si>
  <si>
    <t>962086111.S</t>
  </si>
  <si>
    <t>Búranie muriva priečok z pórobetónu hr. do 150 mm,  -0,07500t</t>
  </si>
  <si>
    <t>-1445430083</t>
  </si>
  <si>
    <t>38</t>
  </si>
  <si>
    <t>965081712.S</t>
  </si>
  <si>
    <t>Búranie dlažieb, bez podklad. lôžka z xylolit., alebo keramických dlaždíc hr. do 10 mm,  -0,02000t</t>
  </si>
  <si>
    <t>1227952352</t>
  </si>
  <si>
    <t>39</t>
  </si>
  <si>
    <t>967031132.S</t>
  </si>
  <si>
    <t>Prikresanie rovných ostení, bez odstupu, po hrubom vybúraní otvorov, v murive tehl. na maltu,  -0,05700t</t>
  </si>
  <si>
    <t>1033575472</t>
  </si>
  <si>
    <t>"vybúraný otvor"2,5+1+2,5+1</t>
  </si>
  <si>
    <t>7*"hrúbka priečky"0,15</t>
  </si>
  <si>
    <t>32</t>
  </si>
  <si>
    <t>968061116.S</t>
  </si>
  <si>
    <t>Demontáž dverí drevených aj so zárubňou, 1 bm obvodu - 0,012t</t>
  </si>
  <si>
    <t>-1120507879</t>
  </si>
  <si>
    <t>"výška"1,97+1,97+"šírka"0,7+0,7</t>
  </si>
  <si>
    <t>30</t>
  </si>
  <si>
    <t>968061125.S</t>
  </si>
  <si>
    <t>Vyvesenie dreveného dverného krídla do suti plochy do 2 m2, -0,02400t</t>
  </si>
  <si>
    <t>-1452431587</t>
  </si>
  <si>
    <t>14</t>
  </si>
  <si>
    <t>979081111.S</t>
  </si>
  <si>
    <t>Odvoz sutiny a vybúraných hmôt na skládku do 1 km</t>
  </si>
  <si>
    <t>t</t>
  </si>
  <si>
    <t>-398046328</t>
  </si>
  <si>
    <t>15</t>
  </si>
  <si>
    <t>979089012.S</t>
  </si>
  <si>
    <t>Poplatok za skládku - betón, tehly, dlaždice (17 01) ostatné</t>
  </si>
  <si>
    <t>33865785</t>
  </si>
  <si>
    <t>99</t>
  </si>
  <si>
    <t>Presun hmôt HSV</t>
  </si>
  <si>
    <t>66</t>
  </si>
  <si>
    <t>998011001.S</t>
  </si>
  <si>
    <t>Presun hmôt pre budovy (801, 803, 812), zvislá konštr. z tehál, tvárnic, z kovu výšky do 6 m</t>
  </si>
  <si>
    <t>-1387910808</t>
  </si>
  <si>
    <t>PSV</t>
  </si>
  <si>
    <t>Práce a dodávky PSV</t>
  </si>
  <si>
    <t>721</t>
  </si>
  <si>
    <t>Zdravotechnika - vnútorná kanalizácia</t>
  </si>
  <si>
    <t>65</t>
  </si>
  <si>
    <t>721194103.S</t>
  </si>
  <si>
    <t>Zriadenie prípojky na potrubí vyvedenie a upevnenie odpadových výpustiek D 32 mm</t>
  </si>
  <si>
    <t>16</t>
  </si>
  <si>
    <t>2000540581</t>
  </si>
  <si>
    <t>725</t>
  </si>
  <si>
    <t>Zdravotechnika - zariaďovacie predmety</t>
  </si>
  <si>
    <t>62</t>
  </si>
  <si>
    <t>725110811.S</t>
  </si>
  <si>
    <t>Demontáž záchoda splachovacieho s nádržou alebo s tlakovým splachovačom,  -0,01933t</t>
  </si>
  <si>
    <t>súb.</t>
  </si>
  <si>
    <t>-1513297</t>
  </si>
  <si>
    <t>61</t>
  </si>
  <si>
    <t>725119107.S</t>
  </si>
  <si>
    <t>Montáž splachovacej nádržky keramickej s bočným napúštaním</t>
  </si>
  <si>
    <t>2034677577</t>
  </si>
  <si>
    <t>59</t>
  </si>
  <si>
    <t>725129210.S</t>
  </si>
  <si>
    <t>Montáž pisoáru keramického s automatickým splachovaním</t>
  </si>
  <si>
    <t>-951213591</t>
  </si>
  <si>
    <t>60</t>
  </si>
  <si>
    <t>725130811.S</t>
  </si>
  <si>
    <t>Demontáž pisoárového státia 1 dielnych,  -0,03968t</t>
  </si>
  <si>
    <t>1913733491</t>
  </si>
  <si>
    <t>44</t>
  </si>
  <si>
    <t>725210821.S</t>
  </si>
  <si>
    <t>Demontáž umývadiel alebo umývadielok bez výtokovej armatúry,  -0,01946t</t>
  </si>
  <si>
    <t>42635520</t>
  </si>
  <si>
    <t>45</t>
  </si>
  <si>
    <t>725219401.S</t>
  </si>
  <si>
    <t>Montáž umývadla keramického na skrutky do muriva, bez výtokovej armatúry</t>
  </si>
  <si>
    <t>-376686010</t>
  </si>
  <si>
    <t>"14/N</t>
  </si>
  <si>
    <t>47</t>
  </si>
  <si>
    <t>725820810.S</t>
  </si>
  <si>
    <t>Demontáž batérie drezovej, umývadlovej nástennej,  -0,0026t</t>
  </si>
  <si>
    <t>1990228903</t>
  </si>
  <si>
    <t>48</t>
  </si>
  <si>
    <t>725829601.S</t>
  </si>
  <si>
    <t>Montáž batérie umývadlovej a drezovej stojankovej, pákovej alebo klasickej s mechanickým ovládaním</t>
  </si>
  <si>
    <t>623055695</t>
  </si>
  <si>
    <t>49</t>
  </si>
  <si>
    <t>725860820.S</t>
  </si>
  <si>
    <t>Demontáž jednoduchej zápachovej uzávierky pre zariaďovacie predmety, umývadlá, drezy, práčky  -0,00085t</t>
  </si>
  <si>
    <t>-1097732456</t>
  </si>
  <si>
    <t>50</t>
  </si>
  <si>
    <t>725869301.S</t>
  </si>
  <si>
    <t>Montáž zápachovej uzávierky pre zariaďovacie predmety, umývadlovej do D 40 mm</t>
  </si>
  <si>
    <t>-1564354762</t>
  </si>
  <si>
    <t>51</t>
  </si>
  <si>
    <t>551620006400.S</t>
  </si>
  <si>
    <t>Zápachová uzávierka - sifón pre umývadlá DN 40</t>
  </si>
  <si>
    <t>1940602041</t>
  </si>
  <si>
    <t>52</t>
  </si>
  <si>
    <t>998725201.S</t>
  </si>
  <si>
    <t>Presun hmôt pre zariaďovacie predmety v objektoch výšky do 6 m</t>
  </si>
  <si>
    <t>%</t>
  </si>
  <si>
    <t>969812194</t>
  </si>
  <si>
    <t>735</t>
  </si>
  <si>
    <t>Ústredné kúrenie - vykurovacie telesá</t>
  </si>
  <si>
    <t>766</t>
  </si>
  <si>
    <t>Konštrukcie stolárske</t>
  </si>
  <si>
    <t>31</t>
  </si>
  <si>
    <t>766662112.S</t>
  </si>
  <si>
    <t>Montáž dverového krídla otočného jednokrídlového poldrážkového, do existujúcej zárubne, vrátane kovania</t>
  </si>
  <si>
    <t>1663456271</t>
  </si>
  <si>
    <t>771</t>
  </si>
  <si>
    <t>Podlahy z dlaždíc</t>
  </si>
  <si>
    <t>63</t>
  </si>
  <si>
    <t>771575109.S</t>
  </si>
  <si>
    <t>Montáž podláh z dlaždíc keramických do tmelu veľ. 60 x 120 mm</t>
  </si>
  <si>
    <t>1471832298</t>
  </si>
  <si>
    <t>23,04</t>
  </si>
  <si>
    <t>64</t>
  </si>
  <si>
    <t>-972154369</t>
  </si>
  <si>
    <t>27,36</t>
  </si>
  <si>
    <t>53</t>
  </si>
  <si>
    <t>771575530.S</t>
  </si>
  <si>
    <t>Montáž podláh z dlaždíc keramických do tmelu veľ. 60 x 60 mm</t>
  </si>
  <si>
    <t>-321939098</t>
  </si>
  <si>
    <t>14,4</t>
  </si>
  <si>
    <t>54</t>
  </si>
  <si>
    <t>998771201.S</t>
  </si>
  <si>
    <t>Presun hmôt pre podlahy z dlaždíc v objektoch výšky do 6m</t>
  </si>
  <si>
    <t>1775895628</t>
  </si>
  <si>
    <t>784</t>
  </si>
  <si>
    <t>Maľby</t>
  </si>
  <si>
    <t>55</t>
  </si>
  <si>
    <t>784452371.S</t>
  </si>
  <si>
    <t>Maľby z maliarskych zmesí na vodnej báze, ručne nanášané tónované dvojnásobné na jemnozrnný podklad výšky do 3,80 m</t>
  </si>
  <si>
    <t>-672442899</t>
  </si>
  <si>
    <t>"vymaľovanie wc"</t>
  </si>
  <si>
    <t>"dĺžky stien"4,3+4,3+3,3+3,3</t>
  </si>
  <si>
    <t>15,2*"výška steny"2,55</t>
  </si>
  <si>
    <t>57</t>
  </si>
  <si>
    <t>552340000600</t>
  </si>
  <si>
    <t>Fontánka pitná nerezová určená k montáži ku stene s chladiacou jednotkou a tlačnou pitnou armatúrou, SANELA, so súpravou na zapojenie</t>
  </si>
  <si>
    <t>-161215018</t>
  </si>
  <si>
    <t>Keramický preklad BRITTERM ATLAS 14, lxšxv 2750x145x66mm</t>
  </si>
  <si>
    <t>Montáž keramického prekladu do 3000 mm</t>
  </si>
  <si>
    <t>Montáž keramického prekladu  238 x 365 - 490 x 1000 mm, svetlosť do 850 mm</t>
  </si>
  <si>
    <t>Zamurovanie otvorov plochy od 0,25 do 1 m2 tvárnicami YTONG (150x599x249)</t>
  </si>
  <si>
    <t>"výška"2,07*"šírka"0,8</t>
  </si>
  <si>
    <t>"výška"2,07*"šírka"0,7 x 2</t>
  </si>
  <si>
    <t>R</t>
  </si>
  <si>
    <t>Protipožiarne dvere interiérové drevené so zárubňou 70 cm PO 30 min.</t>
  </si>
  <si>
    <t>Zrkadlo 62x85 nástenné</t>
  </si>
  <si>
    <t>kpl.</t>
  </si>
  <si>
    <t>Elektromontážne práce- zapojenie dverí, zmena rozvádzača, chráničky dvere, elektro rozvod úprava vo WC, zemnenie zariadení</t>
  </si>
  <si>
    <t>Telocničňa pre silový trojboj a crossfit</t>
  </si>
  <si>
    <t>Úprava priestorov MM Fitness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</si>
</sst>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19" xfId="0" applyFont="1" applyBorder="1" applyAlignment="1">
      <alignment horizontal="left" vertical="center"/>
    </xf>
    <xf numFmtId="0" fontId="3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13" sqref="AN13:AN1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175" t="s">
        <v>5</v>
      </c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" customHeight="1">
      <c r="B4" s="19"/>
      <c r="D4" s="20" t="s">
        <v>8</v>
      </c>
      <c r="AR4" s="19"/>
      <c r="AS4" s="21" t="s">
        <v>9</v>
      </c>
      <c r="BS4" s="16" t="s">
        <v>10</v>
      </c>
    </row>
    <row r="5" spans="1:74" ht="12" customHeight="1">
      <c r="B5" s="19"/>
      <c r="D5" s="22" t="s">
        <v>11</v>
      </c>
      <c r="K5" s="206" t="s">
        <v>12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R5" s="19"/>
      <c r="BS5" s="16" t="s">
        <v>6</v>
      </c>
    </row>
    <row r="6" spans="1:74" ht="36.9" customHeight="1">
      <c r="B6" s="19"/>
      <c r="D6" s="24" t="s">
        <v>13</v>
      </c>
      <c r="K6" s="207" t="s">
        <v>371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R6" s="19"/>
      <c r="BS6" s="16" t="s">
        <v>6</v>
      </c>
    </row>
    <row r="7" spans="1:74" ht="12" customHeight="1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17</v>
      </c>
      <c r="K8" s="23" t="s">
        <v>18</v>
      </c>
      <c r="AK8" s="25" t="s">
        <v>19</v>
      </c>
      <c r="AN8" s="23" t="s">
        <v>20</v>
      </c>
      <c r="AR8" s="19"/>
      <c r="BS8" s="16" t="s">
        <v>6</v>
      </c>
    </row>
    <row r="9" spans="1:74" ht="14.4" customHeight="1">
      <c r="B9" s="19"/>
      <c r="AR9" s="19"/>
      <c r="BS9" s="16" t="s">
        <v>6</v>
      </c>
    </row>
    <row r="10" spans="1:74" ht="12" customHeight="1">
      <c r="B10" s="19"/>
      <c r="D10" s="25" t="s">
        <v>21</v>
      </c>
      <c r="AK10" s="25" t="s">
        <v>22</v>
      </c>
      <c r="AN10" s="23" t="s">
        <v>1</v>
      </c>
      <c r="AR10" s="19"/>
      <c r="BS10" s="16" t="s">
        <v>6</v>
      </c>
    </row>
    <row r="11" spans="1:74" ht="18.45" customHeight="1">
      <c r="B11" s="19"/>
      <c r="E11" s="23" t="s">
        <v>23</v>
      </c>
      <c r="AK11" s="25" t="s">
        <v>24</v>
      </c>
      <c r="AN11" s="23" t="s">
        <v>1</v>
      </c>
      <c r="AR11" s="19"/>
      <c r="BS11" s="16" t="s">
        <v>6</v>
      </c>
    </row>
    <row r="12" spans="1:74" ht="6.9" customHeight="1">
      <c r="B12" s="19"/>
      <c r="AR12" s="19"/>
      <c r="BS12" s="16" t="s">
        <v>6</v>
      </c>
    </row>
    <row r="13" spans="1:74" ht="12" customHeight="1">
      <c r="B13" s="19"/>
      <c r="D13" s="25" t="s">
        <v>25</v>
      </c>
      <c r="AK13" s="25" t="s">
        <v>22</v>
      </c>
      <c r="AN13" s="23"/>
      <c r="AR13" s="19"/>
      <c r="BS13" s="16" t="s">
        <v>6</v>
      </c>
    </row>
    <row r="14" spans="1:74" ht="13.2">
      <c r="B14" s="19"/>
      <c r="E14" s="23"/>
      <c r="AK14" s="25" t="s">
        <v>24</v>
      </c>
      <c r="AN14" s="23"/>
      <c r="AR14" s="19"/>
      <c r="BS14" s="16" t="s">
        <v>6</v>
      </c>
    </row>
    <row r="15" spans="1:74" ht="6.9" customHeight="1">
      <c r="B15" s="19"/>
      <c r="AR15" s="19"/>
      <c r="BS15" s="16" t="s">
        <v>3</v>
      </c>
    </row>
    <row r="16" spans="1:74" ht="12" customHeight="1">
      <c r="B16" s="19"/>
      <c r="D16" s="25" t="s">
        <v>29</v>
      </c>
      <c r="AK16" s="25" t="s">
        <v>22</v>
      </c>
      <c r="AN16" s="23" t="s">
        <v>1</v>
      </c>
      <c r="AR16" s="19"/>
      <c r="BS16" s="16" t="s">
        <v>3</v>
      </c>
    </row>
    <row r="17" spans="2:71" ht="18.45" customHeight="1">
      <c r="B17" s="19"/>
      <c r="E17" s="23" t="s">
        <v>23</v>
      </c>
      <c r="AK17" s="25" t="s">
        <v>24</v>
      </c>
      <c r="AN17" s="23" t="s">
        <v>1</v>
      </c>
      <c r="AR17" s="19"/>
      <c r="BS17" s="16" t="s">
        <v>30</v>
      </c>
    </row>
    <row r="18" spans="2:71" ht="6.9" customHeight="1">
      <c r="B18" s="19"/>
      <c r="AR18" s="19"/>
      <c r="BS18" s="16" t="s">
        <v>6</v>
      </c>
    </row>
    <row r="19" spans="2:71" ht="12" customHeight="1">
      <c r="B19" s="19"/>
      <c r="D19" s="25" t="s">
        <v>31</v>
      </c>
      <c r="AK19" s="25" t="s">
        <v>22</v>
      </c>
      <c r="AN19" s="23" t="s">
        <v>1</v>
      </c>
      <c r="AR19" s="19"/>
      <c r="BS19" s="16" t="s">
        <v>6</v>
      </c>
    </row>
    <row r="20" spans="2:71" ht="18.45" customHeight="1">
      <c r="B20" s="19"/>
      <c r="E20" s="23" t="s">
        <v>23</v>
      </c>
      <c r="AK20" s="25" t="s">
        <v>24</v>
      </c>
      <c r="AN20" s="23" t="s">
        <v>1</v>
      </c>
      <c r="AR20" s="19"/>
      <c r="BS20" s="16" t="s">
        <v>30</v>
      </c>
    </row>
    <row r="21" spans="2:71" ht="6.9" customHeight="1">
      <c r="B21" s="19"/>
      <c r="AR21" s="19"/>
    </row>
    <row r="22" spans="2:71" ht="12" customHeight="1">
      <c r="B22" s="19"/>
      <c r="D22" s="25" t="s">
        <v>32</v>
      </c>
      <c r="AR22" s="19"/>
    </row>
    <row r="23" spans="2:71" ht="16.5" customHeight="1">
      <c r="B23" s="19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9"/>
    </row>
    <row r="24" spans="2:71" ht="6.9" customHeight="1">
      <c r="B24" s="19"/>
      <c r="AR24" s="19"/>
    </row>
    <row r="25" spans="2:7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5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9">
        <f>ROUND(AG94,2)</f>
        <v>0</v>
      </c>
      <c r="AL26" s="210"/>
      <c r="AM26" s="210"/>
      <c r="AN26" s="210"/>
      <c r="AO26" s="210"/>
      <c r="AR26" s="28"/>
    </row>
    <row r="27" spans="2:71" s="1" customFormat="1" ht="6.9" customHeight="1">
      <c r="B27" s="28"/>
      <c r="AR27" s="28"/>
    </row>
    <row r="28" spans="2:71" s="1" customFormat="1" ht="13.2">
      <c r="B28" s="28"/>
      <c r="L28" s="211" t="s">
        <v>34</v>
      </c>
      <c r="M28" s="211"/>
      <c r="N28" s="211"/>
      <c r="O28" s="211"/>
      <c r="P28" s="211"/>
      <c r="W28" s="211" t="s">
        <v>35</v>
      </c>
      <c r="X28" s="211"/>
      <c r="Y28" s="211"/>
      <c r="Z28" s="211"/>
      <c r="AA28" s="211"/>
      <c r="AB28" s="211"/>
      <c r="AC28" s="211"/>
      <c r="AD28" s="211"/>
      <c r="AE28" s="211"/>
      <c r="AK28" s="211" t="s">
        <v>36</v>
      </c>
      <c r="AL28" s="211"/>
      <c r="AM28" s="211"/>
      <c r="AN28" s="211"/>
      <c r="AO28" s="211"/>
      <c r="AR28" s="28"/>
    </row>
    <row r="29" spans="2:71" s="2" customFormat="1" ht="14.4" customHeight="1">
      <c r="B29" s="32"/>
      <c r="D29" s="25" t="s">
        <v>37</v>
      </c>
      <c r="F29" s="33" t="s">
        <v>38</v>
      </c>
      <c r="L29" s="193">
        <v>0.2</v>
      </c>
      <c r="M29" s="192"/>
      <c r="N29" s="192"/>
      <c r="O29" s="192"/>
      <c r="P29" s="192"/>
      <c r="Q29" s="34"/>
      <c r="R29" s="34"/>
      <c r="S29" s="34"/>
      <c r="T29" s="34"/>
      <c r="U29" s="34"/>
      <c r="V29" s="34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F29" s="34"/>
      <c r="AG29" s="34"/>
      <c r="AH29" s="34"/>
      <c r="AI29" s="34"/>
      <c r="AJ29" s="34"/>
      <c r="AK29" s="191">
        <f>ROUND(AV94, 2)</f>
        <v>0</v>
      </c>
      <c r="AL29" s="192"/>
      <c r="AM29" s="192"/>
      <c r="AN29" s="192"/>
      <c r="AO29" s="192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</row>
    <row r="30" spans="2:71" s="2" customFormat="1" ht="14.4" customHeight="1">
      <c r="B30" s="32"/>
      <c r="F30" s="33" t="s">
        <v>39</v>
      </c>
      <c r="L30" s="205">
        <v>0.23</v>
      </c>
      <c r="M30" s="199"/>
      <c r="N30" s="199"/>
      <c r="O30" s="199"/>
      <c r="P30" s="199"/>
      <c r="W30" s="198">
        <f>AK26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L30*W30</f>
        <v>0</v>
      </c>
      <c r="AL30" s="199"/>
      <c r="AM30" s="199"/>
      <c r="AN30" s="199"/>
      <c r="AO30" s="199"/>
      <c r="AR30" s="32"/>
    </row>
    <row r="31" spans="2:71" s="2" customFormat="1" ht="14.4" hidden="1" customHeight="1">
      <c r="B31" s="32"/>
      <c r="F31" s="25" t="s">
        <v>40</v>
      </c>
      <c r="L31" s="205">
        <v>0.2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2"/>
    </row>
    <row r="32" spans="2:71" s="2" customFormat="1" ht="14.4" hidden="1" customHeight="1">
      <c r="B32" s="32"/>
      <c r="F32" s="25" t="s">
        <v>41</v>
      </c>
      <c r="L32" s="205">
        <v>0.2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2"/>
    </row>
    <row r="33" spans="2:52" s="2" customFormat="1" ht="14.4" hidden="1" customHeight="1">
      <c r="B33" s="32"/>
      <c r="F33" s="33" t="s">
        <v>42</v>
      </c>
      <c r="L33" s="193">
        <v>0</v>
      </c>
      <c r="M33" s="192"/>
      <c r="N33" s="192"/>
      <c r="O33" s="192"/>
      <c r="P33" s="192"/>
      <c r="Q33" s="34"/>
      <c r="R33" s="34"/>
      <c r="S33" s="34"/>
      <c r="T33" s="34"/>
      <c r="U33" s="34"/>
      <c r="V33" s="34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F33" s="34"/>
      <c r="AG33" s="34"/>
      <c r="AH33" s="34"/>
      <c r="AI33" s="34"/>
      <c r="AJ33" s="34"/>
      <c r="AK33" s="191">
        <v>0</v>
      </c>
      <c r="AL33" s="192"/>
      <c r="AM33" s="192"/>
      <c r="AN33" s="192"/>
      <c r="AO33" s="192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</row>
    <row r="34" spans="2:52" s="1" customFormat="1" ht="6.9" customHeight="1">
      <c r="B34" s="28"/>
      <c r="AR34" s="28"/>
    </row>
    <row r="35" spans="2:52" s="1" customFormat="1" ht="25.95" customHeight="1">
      <c r="B35" s="28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94" t="s">
        <v>45</v>
      </c>
      <c r="Y35" s="195"/>
      <c r="Z35" s="195"/>
      <c r="AA35" s="195"/>
      <c r="AB35" s="195"/>
      <c r="AC35" s="38"/>
      <c r="AD35" s="38"/>
      <c r="AE35" s="38"/>
      <c r="AF35" s="38"/>
      <c r="AG35" s="38"/>
      <c r="AH35" s="38"/>
      <c r="AI35" s="38"/>
      <c r="AJ35" s="38"/>
      <c r="AK35" s="196">
        <f>SUM(AK26:AK33)</f>
        <v>0</v>
      </c>
      <c r="AL35" s="195"/>
      <c r="AM35" s="195"/>
      <c r="AN35" s="195"/>
      <c r="AO35" s="197"/>
      <c r="AP35" s="36"/>
      <c r="AQ35" s="36"/>
      <c r="AR35" s="28"/>
    </row>
    <row r="36" spans="2:52" s="1" customFormat="1" ht="6.9" customHeight="1">
      <c r="B36" s="28"/>
      <c r="AR36" s="28"/>
    </row>
    <row r="37" spans="2:52" s="1" customFormat="1" ht="14.4" customHeight="1">
      <c r="B37" s="28"/>
      <c r="AR37" s="28"/>
    </row>
    <row r="38" spans="2:52" ht="14.4" customHeight="1">
      <c r="B38" s="19"/>
      <c r="AR38" s="19"/>
    </row>
    <row r="39" spans="2:52" ht="14.4" customHeight="1">
      <c r="B39" s="19"/>
      <c r="AR39" s="19"/>
    </row>
    <row r="40" spans="2:52" ht="14.4" customHeight="1">
      <c r="B40" s="19"/>
      <c r="AR40" s="19"/>
    </row>
    <row r="41" spans="2:52" ht="14.4" customHeight="1">
      <c r="B41" s="19"/>
      <c r="AR41" s="19"/>
    </row>
    <row r="42" spans="2:52" ht="14.4" customHeight="1">
      <c r="B42" s="19"/>
      <c r="AR42" s="19"/>
    </row>
    <row r="43" spans="2:52" ht="14.4" customHeight="1">
      <c r="B43" s="19"/>
      <c r="AR43" s="19"/>
    </row>
    <row r="44" spans="2:52" ht="14.4" customHeight="1">
      <c r="B44" s="19"/>
      <c r="AR44" s="19"/>
    </row>
    <row r="45" spans="2:52" ht="14.4" customHeight="1">
      <c r="B45" s="19"/>
      <c r="AR45" s="19"/>
    </row>
    <row r="46" spans="2:52" ht="14.4" customHeight="1">
      <c r="B46" s="19"/>
      <c r="AR46" s="19"/>
    </row>
    <row r="47" spans="2:52" ht="14.4" customHeight="1">
      <c r="B47" s="19"/>
      <c r="AR47" s="19"/>
    </row>
    <row r="48" spans="2:52" ht="14.4" customHeight="1">
      <c r="B48" s="19"/>
      <c r="AR48" s="19"/>
    </row>
    <row r="49" spans="2:44" s="1" customFormat="1" ht="14.4" customHeight="1">
      <c r="B49" s="28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28"/>
      <c r="D60" s="42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48</v>
      </c>
      <c r="AI60" s="30"/>
      <c r="AJ60" s="30"/>
      <c r="AK60" s="30"/>
      <c r="AL60" s="30"/>
      <c r="AM60" s="42" t="s">
        <v>49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28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28"/>
      <c r="D75" s="42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48</v>
      </c>
      <c r="AI75" s="30"/>
      <c r="AJ75" s="30"/>
      <c r="AK75" s="30"/>
      <c r="AL75" s="30"/>
      <c r="AM75" s="42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0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0" s="1" customFormat="1" ht="24.9" customHeight="1">
      <c r="B82" s="28"/>
      <c r="C82" s="20" t="s">
        <v>52</v>
      </c>
      <c r="AR82" s="28"/>
    </row>
    <row r="83" spans="1:90" s="1" customFormat="1" ht="6.9" customHeight="1">
      <c r="B83" s="28"/>
      <c r="AR83" s="28"/>
    </row>
    <row r="84" spans="1:90" s="3" customFormat="1" ht="12" customHeight="1">
      <c r="B84" s="47"/>
      <c r="C84" s="25" t="s">
        <v>11</v>
      </c>
      <c r="L84" s="3" t="str">
        <f>K5</f>
        <v>130</v>
      </c>
      <c r="AR84" s="47"/>
    </row>
    <row r="85" spans="1:90" s="4" customFormat="1" ht="36.9" customHeight="1">
      <c r="B85" s="48"/>
      <c r="C85" s="49" t="s">
        <v>13</v>
      </c>
      <c r="L85" s="182" t="str">
        <f>K6</f>
        <v>Úprava priestorov MM Fitness</v>
      </c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R85" s="48"/>
    </row>
    <row r="86" spans="1:90" s="1" customFormat="1" ht="6.9" customHeight="1">
      <c r="B86" s="28"/>
      <c r="AR86" s="28"/>
    </row>
    <row r="87" spans="1:90" s="1" customFormat="1" ht="12" customHeight="1">
      <c r="B87" s="28"/>
      <c r="C87" s="25" t="s">
        <v>17</v>
      </c>
      <c r="L87" s="50" t="str">
        <f>IF(K8="","",K8)</f>
        <v>Banská Bystrica</v>
      </c>
      <c r="AI87" s="25" t="s">
        <v>19</v>
      </c>
      <c r="AM87" s="184" t="str">
        <f>IF(AN8= "","",AN8)</f>
        <v>30. 8. 2024</v>
      </c>
      <c r="AN87" s="184"/>
      <c r="AR87" s="28"/>
    </row>
    <row r="88" spans="1:90" s="1" customFormat="1" ht="6.9" customHeight="1">
      <c r="B88" s="28"/>
      <c r="AR88" s="28"/>
    </row>
    <row r="89" spans="1:90" s="1" customFormat="1" ht="15.15" customHeight="1">
      <c r="B89" s="28"/>
      <c r="C89" s="25" t="s">
        <v>21</v>
      </c>
      <c r="L89" s="3" t="str">
        <f>IF(E11= "","",E11)</f>
        <v xml:space="preserve"> </v>
      </c>
      <c r="AI89" s="25" t="s">
        <v>29</v>
      </c>
      <c r="AM89" s="185" t="str">
        <f>IF(E17="","",E17)</f>
        <v xml:space="preserve"> </v>
      </c>
      <c r="AN89" s="186"/>
      <c r="AO89" s="186"/>
      <c r="AP89" s="186"/>
      <c r="AR89" s="28"/>
      <c r="AS89" s="187" t="s">
        <v>53</v>
      </c>
      <c r="AT89" s="18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15" customHeight="1">
      <c r="B90" s="28"/>
      <c r="C90" s="25" t="s">
        <v>25</v>
      </c>
      <c r="L90" s="3" t="str">
        <f>IF(E14="","",E14)</f>
        <v/>
      </c>
      <c r="AI90" s="25" t="s">
        <v>31</v>
      </c>
      <c r="AM90" s="185" t="str">
        <f>IF(E20="","",E20)</f>
        <v xml:space="preserve"> </v>
      </c>
      <c r="AN90" s="186"/>
      <c r="AO90" s="186"/>
      <c r="AP90" s="186"/>
      <c r="AR90" s="28"/>
      <c r="AS90" s="189"/>
      <c r="AT90" s="190"/>
      <c r="BD90" s="54"/>
    </row>
    <row r="91" spans="1:90" s="1" customFormat="1" ht="10.95" customHeight="1">
      <c r="B91" s="28"/>
      <c r="AR91" s="28"/>
      <c r="AS91" s="189"/>
      <c r="AT91" s="190"/>
      <c r="BD91" s="54"/>
    </row>
    <row r="92" spans="1:90" s="1" customFormat="1" ht="29.25" customHeight="1">
      <c r="B92" s="28"/>
      <c r="C92" s="177" t="s">
        <v>54</v>
      </c>
      <c r="D92" s="178"/>
      <c r="E92" s="178"/>
      <c r="F92" s="178"/>
      <c r="G92" s="178"/>
      <c r="H92" s="55"/>
      <c r="I92" s="179" t="s">
        <v>55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80" t="s">
        <v>56</v>
      </c>
      <c r="AH92" s="178"/>
      <c r="AI92" s="178"/>
      <c r="AJ92" s="178"/>
      <c r="AK92" s="178"/>
      <c r="AL92" s="178"/>
      <c r="AM92" s="178"/>
      <c r="AN92" s="179" t="s">
        <v>57</v>
      </c>
      <c r="AO92" s="178"/>
      <c r="AP92" s="181"/>
      <c r="AQ92" s="56" t="s">
        <v>58</v>
      </c>
      <c r="AR92" s="28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0" s="1" customFormat="1" ht="10.95" customHeight="1">
      <c r="B93" s="28"/>
      <c r="AR93" s="28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AG94*1.23</f>
        <v>0</v>
      </c>
      <c r="AO94" s="204"/>
      <c r="AP94" s="204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60.100960000000001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72</v>
      </c>
      <c r="BT94" s="70" t="s">
        <v>73</v>
      </c>
      <c r="BV94" s="70" t="s">
        <v>74</v>
      </c>
      <c r="BW94" s="70" t="s">
        <v>4</v>
      </c>
      <c r="BX94" s="70" t="s">
        <v>75</v>
      </c>
      <c r="CL94" s="70" t="s">
        <v>1</v>
      </c>
    </row>
    <row r="95" spans="1:90" s="6" customFormat="1" ht="16.5" customHeight="1">
      <c r="A95" s="71" t="s">
        <v>76</v>
      </c>
      <c r="B95" s="72"/>
      <c r="C95" s="73"/>
      <c r="D95" s="202" t="s">
        <v>12</v>
      </c>
      <c r="E95" s="202"/>
      <c r="F95" s="202"/>
      <c r="G95" s="202"/>
      <c r="H95" s="202"/>
      <c r="I95" s="74"/>
      <c r="J95" s="202" t="s">
        <v>370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položky!J28</f>
        <v>0</v>
      </c>
      <c r="AH95" s="201"/>
      <c r="AI95" s="201"/>
      <c r="AJ95" s="201"/>
      <c r="AK95" s="201"/>
      <c r="AL95" s="201"/>
      <c r="AM95" s="201"/>
      <c r="AN95" s="200">
        <f>AG95*1.23</f>
        <v>0</v>
      </c>
      <c r="AO95" s="201"/>
      <c r="AP95" s="201"/>
      <c r="AQ95" s="75" t="s">
        <v>77</v>
      </c>
      <c r="AR95" s="72"/>
      <c r="AS95" s="76">
        <v>0</v>
      </c>
      <c r="AT95" s="77">
        <f>ROUND(SUM(AV95:AW95),2)</f>
        <v>0</v>
      </c>
      <c r="AU95" s="78">
        <f>položky!P124</f>
        <v>60.100959979999999</v>
      </c>
      <c r="AV95" s="77">
        <f>položky!J31</f>
        <v>0</v>
      </c>
      <c r="AW95" s="77">
        <f>položky!J32</f>
        <v>0</v>
      </c>
      <c r="AX95" s="77">
        <f>položky!J33</f>
        <v>0</v>
      </c>
      <c r="AY95" s="77">
        <f>položky!J34</f>
        <v>0</v>
      </c>
      <c r="AZ95" s="77">
        <f>položky!F31</f>
        <v>0</v>
      </c>
      <c r="BA95" s="77">
        <f>položky!F32</f>
        <v>0</v>
      </c>
      <c r="BB95" s="77">
        <f>položky!F33</f>
        <v>0</v>
      </c>
      <c r="BC95" s="77">
        <f>položky!F34</f>
        <v>0</v>
      </c>
      <c r="BD95" s="79">
        <f>položky!F35</f>
        <v>0</v>
      </c>
      <c r="BT95" s="80" t="s">
        <v>78</v>
      </c>
      <c r="BU95" s="80" t="s">
        <v>79</v>
      </c>
      <c r="BV95" s="80" t="s">
        <v>74</v>
      </c>
      <c r="BW95" s="80" t="s">
        <v>4</v>
      </c>
      <c r="BX95" s="80" t="s">
        <v>75</v>
      </c>
      <c r="CL95" s="80" t="s">
        <v>1</v>
      </c>
    </row>
    <row r="96" spans="1:90" s="1" customFormat="1" ht="30" customHeight="1">
      <c r="B96" s="28"/>
      <c r="AR96" s="28"/>
    </row>
    <row r="97" spans="2:44" s="1" customFormat="1" ht="6.9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8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130 - Posilňovňa Banská B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5"/>
  <sheetViews>
    <sheetView showGridLines="0" workbookViewId="0">
      <selection activeCell="F90" sqref="F9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5" t="s">
        <v>5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6" t="s">
        <v>4</v>
      </c>
    </row>
    <row r="3" spans="2:46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2:46" ht="24.9" hidden="1" customHeight="1">
      <c r="B4" s="19"/>
      <c r="D4" s="20" t="s">
        <v>80</v>
      </c>
      <c r="L4" s="19"/>
      <c r="M4" s="81" t="s">
        <v>9</v>
      </c>
      <c r="AT4" s="16" t="s">
        <v>3</v>
      </c>
    </row>
    <row r="5" spans="2:46" ht="6.9" hidden="1" customHeight="1">
      <c r="B5" s="19"/>
      <c r="L5" s="19"/>
    </row>
    <row r="6" spans="2:46" s="1" customFormat="1" ht="12" hidden="1" customHeight="1">
      <c r="B6" s="28"/>
      <c r="D6" s="25" t="s">
        <v>13</v>
      </c>
      <c r="L6" s="28"/>
    </row>
    <row r="7" spans="2:46" s="1" customFormat="1" ht="16.5" hidden="1" customHeight="1">
      <c r="B7" s="28"/>
      <c r="E7" s="182" t="s">
        <v>14</v>
      </c>
      <c r="F7" s="212"/>
      <c r="G7" s="212"/>
      <c r="H7" s="212"/>
      <c r="L7" s="28"/>
    </row>
    <row r="8" spans="2:46" s="1" customFormat="1" hidden="1">
      <c r="B8" s="28"/>
      <c r="L8" s="28"/>
    </row>
    <row r="9" spans="2:46" s="1" customFormat="1" ht="12" hidden="1" customHeight="1">
      <c r="B9" s="28"/>
      <c r="D9" s="25" t="s">
        <v>15</v>
      </c>
      <c r="F9" s="23" t="s">
        <v>1</v>
      </c>
      <c r="I9" s="25" t="s">
        <v>16</v>
      </c>
      <c r="J9" s="23" t="s">
        <v>1</v>
      </c>
      <c r="L9" s="28"/>
    </row>
    <row r="10" spans="2:46" s="1" customFormat="1" ht="12" hidden="1" customHeight="1">
      <c r="B10" s="28"/>
      <c r="D10" s="25" t="s">
        <v>17</v>
      </c>
      <c r="F10" s="23" t="s">
        <v>18</v>
      </c>
      <c r="I10" s="25" t="s">
        <v>19</v>
      </c>
      <c r="J10" s="51" t="str">
        <f>'Rekapitulácia stavby'!AN8</f>
        <v>30. 8. 2024</v>
      </c>
      <c r="L10" s="28"/>
    </row>
    <row r="11" spans="2:46" s="1" customFormat="1" ht="10.95" hidden="1" customHeight="1">
      <c r="B11" s="28"/>
      <c r="L11" s="28"/>
    </row>
    <row r="12" spans="2:46" s="1" customFormat="1" ht="12" hidden="1" customHeight="1">
      <c r="B12" s="28"/>
      <c r="D12" s="25" t="s">
        <v>21</v>
      </c>
      <c r="I12" s="25" t="s">
        <v>22</v>
      </c>
      <c r="J12" s="23" t="str">
        <f>IF('Rekapitulácia stavby'!AN10="","",'Rekapitulácia stavby'!AN10)</f>
        <v/>
      </c>
      <c r="L12" s="28"/>
    </row>
    <row r="13" spans="2:46" s="1" customFormat="1" ht="18" hidden="1" customHeight="1">
      <c r="B13" s="28"/>
      <c r="E13" s="23" t="str">
        <f>IF('Rekapitulácia stavby'!E11="","",'Rekapitulácia stavby'!E11)</f>
        <v xml:space="preserve"> </v>
      </c>
      <c r="I13" s="25" t="s">
        <v>24</v>
      </c>
      <c r="J13" s="23" t="str">
        <f>IF('Rekapitulácia stavby'!AN11="","",'Rekapitulácia stavby'!AN11)</f>
        <v/>
      </c>
      <c r="L13" s="28"/>
    </row>
    <row r="14" spans="2:46" s="1" customFormat="1" ht="6.9" hidden="1" customHeight="1">
      <c r="B14" s="28"/>
      <c r="L14" s="28"/>
    </row>
    <row r="15" spans="2:46" s="1" customFormat="1" ht="12" hidden="1" customHeight="1">
      <c r="B15" s="28"/>
      <c r="D15" s="25" t="s">
        <v>25</v>
      </c>
      <c r="I15" s="25" t="s">
        <v>22</v>
      </c>
      <c r="J15" s="23" t="s">
        <v>26</v>
      </c>
      <c r="L15" s="28"/>
    </row>
    <row r="16" spans="2:46" s="1" customFormat="1" ht="18" hidden="1" customHeight="1">
      <c r="B16" s="28"/>
      <c r="E16" s="23" t="s">
        <v>27</v>
      </c>
      <c r="I16" s="25" t="s">
        <v>24</v>
      </c>
      <c r="J16" s="23" t="s">
        <v>28</v>
      </c>
      <c r="L16" s="28"/>
    </row>
    <row r="17" spans="2:12" s="1" customFormat="1" ht="6.9" hidden="1" customHeight="1">
      <c r="B17" s="28"/>
      <c r="L17" s="28"/>
    </row>
    <row r="18" spans="2:12" s="1" customFormat="1" ht="12" hidden="1" customHeight="1">
      <c r="B18" s="28"/>
      <c r="D18" s="25" t="s">
        <v>29</v>
      </c>
      <c r="I18" s="25" t="s">
        <v>22</v>
      </c>
      <c r="J18" s="23" t="str">
        <f>IF('Rekapitulácia stavby'!AN16="","",'Rekapitulácia stavby'!AN16)</f>
        <v/>
      </c>
      <c r="L18" s="28"/>
    </row>
    <row r="19" spans="2:12" s="1" customFormat="1" ht="18" hidden="1" customHeight="1">
      <c r="B19" s="28"/>
      <c r="E19" s="23" t="str">
        <f>IF('Rekapitulácia stavby'!E17="","",'Rekapitulácia stavby'!E17)</f>
        <v xml:space="preserve"> </v>
      </c>
      <c r="I19" s="25" t="s">
        <v>24</v>
      </c>
      <c r="J19" s="23" t="str">
        <f>IF('Rekapitulácia stavby'!AN17="","",'Rekapitulácia stavby'!AN17)</f>
        <v/>
      </c>
      <c r="L19" s="28"/>
    </row>
    <row r="20" spans="2:12" s="1" customFormat="1" ht="6.9" hidden="1" customHeight="1">
      <c r="B20" s="28"/>
      <c r="L20" s="28"/>
    </row>
    <row r="21" spans="2:12" s="1" customFormat="1" ht="12" hidden="1" customHeight="1">
      <c r="B21" s="28"/>
      <c r="D21" s="25" t="s">
        <v>31</v>
      </c>
      <c r="I21" s="25" t="s">
        <v>22</v>
      </c>
      <c r="J21" s="23" t="str">
        <f>IF('Rekapitulácia stavby'!AN19="","",'Rekapitulácia stavby'!AN19)</f>
        <v/>
      </c>
      <c r="L21" s="28"/>
    </row>
    <row r="22" spans="2:12" s="1" customFormat="1" ht="18" hidden="1" customHeight="1">
      <c r="B22" s="28"/>
      <c r="E22" s="23" t="str">
        <f>IF('Rekapitulácia stavby'!E20="","",'Rekapitulácia stavby'!E20)</f>
        <v xml:space="preserve"> </v>
      </c>
      <c r="I22" s="25" t="s">
        <v>24</v>
      </c>
      <c r="J22" s="23" t="str">
        <f>IF('Rekapitulácia stavby'!AN20="","",'Rekapitulácia stavby'!AN20)</f>
        <v/>
      </c>
      <c r="L22" s="28"/>
    </row>
    <row r="23" spans="2:12" s="1" customFormat="1" ht="6.9" hidden="1" customHeight="1">
      <c r="B23" s="28"/>
      <c r="L23" s="28"/>
    </row>
    <row r="24" spans="2:12" s="1" customFormat="1" ht="12" hidden="1" customHeight="1">
      <c r="B24" s="28"/>
      <c r="D24" s="25" t="s">
        <v>32</v>
      </c>
      <c r="L24" s="28"/>
    </row>
    <row r="25" spans="2:12" s="7" customFormat="1" ht="16.5" hidden="1" customHeight="1">
      <c r="B25" s="82"/>
      <c r="E25" s="208" t="s">
        <v>1</v>
      </c>
      <c r="F25" s="208"/>
      <c r="G25" s="208"/>
      <c r="H25" s="208"/>
      <c r="L25" s="82"/>
    </row>
    <row r="26" spans="2:12" s="1" customFormat="1" ht="6.9" hidden="1" customHeight="1">
      <c r="B26" s="28"/>
      <c r="L26" s="28"/>
    </row>
    <row r="27" spans="2:12" s="1" customFormat="1" ht="6.9" hidden="1" customHeight="1">
      <c r="B27" s="28"/>
      <c r="D27" s="52"/>
      <c r="E27" s="52"/>
      <c r="F27" s="52"/>
      <c r="G27" s="52"/>
      <c r="H27" s="52"/>
      <c r="I27" s="52"/>
      <c r="J27" s="52"/>
      <c r="K27" s="52"/>
      <c r="L27" s="28"/>
    </row>
    <row r="28" spans="2:12" s="1" customFormat="1" ht="25.35" hidden="1" customHeight="1">
      <c r="B28" s="28"/>
      <c r="D28" s="83" t="s">
        <v>33</v>
      </c>
      <c r="J28" s="64">
        <f>ROUND(J124, 2)</f>
        <v>0</v>
      </c>
      <c r="L28" s="28"/>
    </row>
    <row r="29" spans="2:12" s="1" customFormat="1" ht="6.9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14.4" hidden="1" customHeight="1">
      <c r="B30" s="28"/>
      <c r="F30" s="31" t="s">
        <v>35</v>
      </c>
      <c r="I30" s="31" t="s">
        <v>34</v>
      </c>
      <c r="J30" s="31" t="s">
        <v>36</v>
      </c>
      <c r="L30" s="28"/>
    </row>
    <row r="31" spans="2:12" s="1" customFormat="1" ht="14.4" hidden="1" customHeight="1">
      <c r="B31" s="28"/>
      <c r="D31" s="84" t="s">
        <v>37</v>
      </c>
      <c r="E31" s="33" t="s">
        <v>38</v>
      </c>
      <c r="F31" s="85">
        <f>ROUND((SUM(BE124:BE223)),  2)</f>
        <v>0</v>
      </c>
      <c r="G31" s="86"/>
      <c r="H31" s="86"/>
      <c r="I31" s="87">
        <v>0.2</v>
      </c>
      <c r="J31" s="85">
        <f>ROUND(((SUM(BE124:BE223))*I31),  2)</f>
        <v>0</v>
      </c>
      <c r="L31" s="28"/>
    </row>
    <row r="32" spans="2:12" s="1" customFormat="1" ht="14.4" hidden="1" customHeight="1">
      <c r="B32" s="28"/>
      <c r="E32" s="33" t="s">
        <v>39</v>
      </c>
      <c r="F32" s="88">
        <f>ROUND((SUM(BF124:BF223)),  2)</f>
        <v>0</v>
      </c>
      <c r="I32" s="89">
        <v>0.2</v>
      </c>
      <c r="J32" s="88">
        <f>ROUND(((SUM(BF124:BF223))*I32),  2)</f>
        <v>0</v>
      </c>
      <c r="L32" s="28"/>
    </row>
    <row r="33" spans="2:12" s="1" customFormat="1" ht="14.4" hidden="1" customHeight="1">
      <c r="B33" s="28"/>
      <c r="E33" s="25" t="s">
        <v>40</v>
      </c>
      <c r="F33" s="88">
        <f>ROUND((SUM(BG124:BG223)),  2)</f>
        <v>0</v>
      </c>
      <c r="I33" s="89">
        <v>0.2</v>
      </c>
      <c r="J33" s="88">
        <f>0</f>
        <v>0</v>
      </c>
      <c r="L33" s="28"/>
    </row>
    <row r="34" spans="2:12" s="1" customFormat="1" ht="14.4" hidden="1" customHeight="1">
      <c r="B34" s="28"/>
      <c r="E34" s="25" t="s">
        <v>41</v>
      </c>
      <c r="F34" s="88">
        <f>ROUND((SUM(BH124:BH223)),  2)</f>
        <v>0</v>
      </c>
      <c r="I34" s="89">
        <v>0.2</v>
      </c>
      <c r="J34" s="88">
        <f>0</f>
        <v>0</v>
      </c>
      <c r="L34" s="28"/>
    </row>
    <row r="35" spans="2:12" s="1" customFormat="1" ht="14.4" hidden="1" customHeight="1">
      <c r="B35" s="28"/>
      <c r="E35" s="33" t="s">
        <v>42</v>
      </c>
      <c r="F35" s="85">
        <f>ROUND((SUM(BI124:BI223)),  2)</f>
        <v>0</v>
      </c>
      <c r="G35" s="86"/>
      <c r="H35" s="86"/>
      <c r="I35" s="87">
        <v>0</v>
      </c>
      <c r="J35" s="85">
        <f>0</f>
        <v>0</v>
      </c>
      <c r="L35" s="28"/>
    </row>
    <row r="36" spans="2:12" s="1" customFormat="1" ht="6.9" hidden="1" customHeight="1">
      <c r="B36" s="28"/>
      <c r="L36" s="28"/>
    </row>
    <row r="37" spans="2:12" s="1" customFormat="1" ht="25.35" hidden="1" customHeight="1">
      <c r="B37" s="28"/>
      <c r="C37" s="90"/>
      <c r="D37" s="91" t="s">
        <v>43</v>
      </c>
      <c r="E37" s="55"/>
      <c r="F37" s="55"/>
      <c r="G37" s="92" t="s">
        <v>44</v>
      </c>
      <c r="H37" s="93" t="s">
        <v>45</v>
      </c>
      <c r="I37" s="55"/>
      <c r="J37" s="94">
        <f>SUM(J28:J35)</f>
        <v>0</v>
      </c>
      <c r="K37" s="95"/>
      <c r="L37" s="28"/>
    </row>
    <row r="38" spans="2:12" s="1" customFormat="1" ht="14.4" hidden="1" customHeight="1">
      <c r="B38" s="28"/>
      <c r="L38" s="28"/>
    </row>
    <row r="39" spans="2:12" ht="14.4" hidden="1" customHeight="1">
      <c r="B39" s="19"/>
      <c r="L39" s="19"/>
    </row>
    <row r="40" spans="2:12" ht="14.4" hidden="1" customHeight="1">
      <c r="B40" s="19"/>
      <c r="L40" s="19"/>
    </row>
    <row r="41" spans="2:12" ht="14.4" hidden="1" customHeight="1">
      <c r="B41" s="19"/>
      <c r="L41" s="19"/>
    </row>
    <row r="42" spans="2:12" ht="14.4" hidden="1" customHeight="1">
      <c r="B42" s="19"/>
      <c r="L42" s="19"/>
    </row>
    <row r="43" spans="2:12" ht="14.4" hidden="1" customHeight="1">
      <c r="B43" s="19"/>
      <c r="L43" s="19"/>
    </row>
    <row r="44" spans="2:12" ht="14.4" hidden="1" customHeight="1">
      <c r="B44" s="19"/>
      <c r="L44" s="19"/>
    </row>
    <row r="45" spans="2:12" ht="14.4" hidden="1" customHeight="1">
      <c r="B45" s="19"/>
      <c r="L45" s="19"/>
    </row>
    <row r="46" spans="2:12" ht="14.4" hidden="1" customHeight="1">
      <c r="B46" s="19"/>
      <c r="L46" s="19"/>
    </row>
    <row r="47" spans="2:12" ht="14.4" hidden="1" customHeight="1">
      <c r="B47" s="19"/>
      <c r="L47" s="19"/>
    </row>
    <row r="48" spans="2:12" ht="14.4" hidden="1" customHeight="1">
      <c r="B48" s="19"/>
      <c r="L48" s="19"/>
    </row>
    <row r="49" spans="2:12" ht="14.4" hidden="1" customHeight="1">
      <c r="B49" s="19"/>
      <c r="L49" s="19"/>
    </row>
    <row r="50" spans="2:12" s="1" customFormat="1" ht="14.4" hidden="1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3.2" hidden="1">
      <c r="B61" s="28"/>
      <c r="D61" s="42" t="s">
        <v>48</v>
      </c>
      <c r="E61" s="30"/>
      <c r="F61" s="96" t="s">
        <v>49</v>
      </c>
      <c r="G61" s="42" t="s">
        <v>48</v>
      </c>
      <c r="H61" s="30"/>
      <c r="I61" s="30"/>
      <c r="J61" s="97" t="s">
        <v>49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3.2" hidden="1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3.2" hidden="1">
      <c r="B76" s="28"/>
      <c r="D76" s="42" t="s">
        <v>48</v>
      </c>
      <c r="E76" s="30"/>
      <c r="F76" s="96" t="s">
        <v>49</v>
      </c>
      <c r="G76" s="42" t="s">
        <v>48</v>
      </c>
      <c r="H76" s="30"/>
      <c r="I76" s="30"/>
      <c r="J76" s="97" t="s">
        <v>49</v>
      </c>
      <c r="K76" s="30"/>
      <c r="L76" s="28"/>
    </row>
    <row r="77" spans="2:12" s="1" customFormat="1" ht="14.4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>
      <c r="B82" s="28"/>
      <c r="C82" s="20" t="s">
        <v>81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5" t="s">
        <v>13</v>
      </c>
      <c r="L84" s="28"/>
    </row>
    <row r="85" spans="2:47" s="1" customFormat="1" ht="16.5" customHeight="1">
      <c r="B85" s="28"/>
      <c r="E85" s="182" t="s">
        <v>371</v>
      </c>
      <c r="F85" s="212"/>
      <c r="G85" s="212"/>
      <c r="H85" s="212"/>
      <c r="L85" s="28"/>
    </row>
    <row r="86" spans="2:47" s="1" customFormat="1" ht="6.9" customHeight="1">
      <c r="B86" s="28"/>
      <c r="L86" s="28"/>
    </row>
    <row r="87" spans="2:47" s="1" customFormat="1" ht="12" customHeight="1">
      <c r="B87" s="28"/>
      <c r="C87" s="25" t="s">
        <v>17</v>
      </c>
      <c r="F87" s="23" t="str">
        <f>F10</f>
        <v>Banská Bystrica</v>
      </c>
      <c r="I87" s="25" t="s">
        <v>19</v>
      </c>
      <c r="J87" s="51" t="str">
        <f>IF(J10="","",J10)</f>
        <v>30. 8. 2024</v>
      </c>
      <c r="L87" s="28"/>
    </row>
    <row r="88" spans="2:47" s="1" customFormat="1" ht="6.9" customHeight="1">
      <c r="B88" s="28"/>
      <c r="L88" s="28"/>
    </row>
    <row r="89" spans="2:47" s="1" customFormat="1" ht="15.15" customHeight="1">
      <c r="B89" s="28"/>
      <c r="C89" s="25" t="s">
        <v>21</v>
      </c>
      <c r="F89" s="23" t="str">
        <f>E13</f>
        <v xml:space="preserve"> </v>
      </c>
      <c r="I89" s="25" t="s">
        <v>29</v>
      </c>
      <c r="J89" s="26" t="str">
        <f>E19</f>
        <v xml:space="preserve"> </v>
      </c>
      <c r="L89" s="28"/>
    </row>
    <row r="90" spans="2:47" s="1" customFormat="1" ht="15.15" customHeight="1">
      <c r="B90" s="28"/>
      <c r="C90" s="25" t="s">
        <v>25</v>
      </c>
      <c r="F90" s="23"/>
      <c r="I90" s="25" t="s">
        <v>31</v>
      </c>
      <c r="J90" s="26" t="str">
        <f>E22</f>
        <v xml:space="preserve"> </v>
      </c>
      <c r="L90" s="28"/>
    </row>
    <row r="91" spans="2:47" s="1" customFormat="1" ht="10.35" customHeight="1">
      <c r="B91" s="28"/>
      <c r="L91" s="28"/>
    </row>
    <row r="92" spans="2:47" s="1" customFormat="1" ht="29.25" customHeight="1">
      <c r="B92" s="28"/>
      <c r="C92" s="98" t="s">
        <v>82</v>
      </c>
      <c r="D92" s="90"/>
      <c r="E92" s="90"/>
      <c r="F92" s="90"/>
      <c r="G92" s="90"/>
      <c r="H92" s="90"/>
      <c r="I92" s="90"/>
      <c r="J92" s="99" t="s">
        <v>83</v>
      </c>
      <c r="K92" s="90"/>
      <c r="L92" s="28"/>
    </row>
    <row r="93" spans="2:47" s="1" customFormat="1" ht="10.35" customHeight="1">
      <c r="B93" s="28"/>
      <c r="L93" s="28"/>
    </row>
    <row r="94" spans="2:47" s="1" customFormat="1" ht="22.95" customHeight="1">
      <c r="B94" s="28"/>
      <c r="C94" s="100" t="s">
        <v>84</v>
      </c>
      <c r="J94" s="64">
        <f>J124</f>
        <v>0</v>
      </c>
      <c r="L94" s="28"/>
      <c r="AU94" s="16" t="s">
        <v>85</v>
      </c>
    </row>
    <row r="95" spans="2:47" s="8" customFormat="1" ht="24.9" customHeight="1">
      <c r="B95" s="101"/>
      <c r="D95" s="102" t="s">
        <v>86</v>
      </c>
      <c r="E95" s="103"/>
      <c r="F95" s="103"/>
      <c r="G95" s="103"/>
      <c r="H95" s="103"/>
      <c r="I95" s="103"/>
      <c r="J95" s="104">
        <f>J125</f>
        <v>0</v>
      </c>
      <c r="L95" s="101"/>
    </row>
    <row r="96" spans="2:47" s="9" customFormat="1" ht="19.95" customHeight="1">
      <c r="B96" s="105"/>
      <c r="D96" s="106" t="s">
        <v>87</v>
      </c>
      <c r="E96" s="107"/>
      <c r="F96" s="107"/>
      <c r="G96" s="107"/>
      <c r="H96" s="107"/>
      <c r="I96" s="107"/>
      <c r="J96" s="108">
        <f>J126</f>
        <v>0</v>
      </c>
      <c r="L96" s="105"/>
    </row>
    <row r="97" spans="2:12" s="9" customFormat="1" ht="19.95" customHeight="1">
      <c r="B97" s="105"/>
      <c r="D97" s="106" t="s">
        <v>88</v>
      </c>
      <c r="E97" s="107"/>
      <c r="F97" s="107"/>
      <c r="G97" s="107"/>
      <c r="H97" s="107"/>
      <c r="I97" s="107"/>
      <c r="J97" s="108">
        <f>J147</f>
        <v>0</v>
      </c>
      <c r="L97" s="105"/>
    </row>
    <row r="98" spans="2:12" s="9" customFormat="1" ht="19.95" customHeight="1">
      <c r="B98" s="105"/>
      <c r="D98" s="106" t="s">
        <v>89</v>
      </c>
      <c r="E98" s="107"/>
      <c r="F98" s="107"/>
      <c r="G98" s="107"/>
      <c r="H98" s="107"/>
      <c r="I98" s="107"/>
      <c r="J98" s="108">
        <f>J171</f>
        <v>0</v>
      </c>
      <c r="L98" s="105"/>
    </row>
    <row r="99" spans="2:12" s="9" customFormat="1" ht="19.95" customHeight="1">
      <c r="B99" s="105"/>
      <c r="D99" s="106" t="s">
        <v>90</v>
      </c>
      <c r="E99" s="107"/>
      <c r="F99" s="107"/>
      <c r="G99" s="107"/>
      <c r="H99" s="107"/>
      <c r="I99" s="107"/>
      <c r="J99" s="108">
        <f>J183</f>
        <v>0</v>
      </c>
      <c r="L99" s="105"/>
    </row>
    <row r="100" spans="2:12" s="8" customFormat="1" ht="24.9" customHeight="1">
      <c r="B100" s="101"/>
      <c r="D100" s="102" t="s">
        <v>91</v>
      </c>
      <c r="E100" s="103"/>
      <c r="F100" s="103"/>
      <c r="G100" s="103"/>
      <c r="H100" s="103"/>
      <c r="I100" s="103"/>
      <c r="J100" s="104">
        <f>J185</f>
        <v>0</v>
      </c>
      <c r="L100" s="101"/>
    </row>
    <row r="101" spans="2:12" s="9" customFormat="1" ht="19.95" customHeight="1">
      <c r="B101" s="105"/>
      <c r="D101" s="106" t="s">
        <v>92</v>
      </c>
      <c r="E101" s="107"/>
      <c r="F101" s="107"/>
      <c r="G101" s="107"/>
      <c r="H101" s="107"/>
      <c r="I101" s="107"/>
      <c r="J101" s="108">
        <f>J186</f>
        <v>0</v>
      </c>
      <c r="L101" s="105"/>
    </row>
    <row r="102" spans="2:12" s="9" customFormat="1" ht="19.95" customHeight="1">
      <c r="B102" s="105"/>
      <c r="D102" s="106" t="s">
        <v>93</v>
      </c>
      <c r="E102" s="107"/>
      <c r="F102" s="107"/>
      <c r="G102" s="107"/>
      <c r="H102" s="107"/>
      <c r="I102" s="107"/>
      <c r="J102" s="108">
        <f>J188</f>
        <v>0</v>
      </c>
      <c r="L102" s="105"/>
    </row>
    <row r="103" spans="2:12" s="9" customFormat="1" ht="19.95" customHeight="1">
      <c r="B103" s="105"/>
      <c r="D103" s="106" t="s">
        <v>94</v>
      </c>
      <c r="E103" s="107"/>
      <c r="F103" s="107"/>
      <c r="G103" s="107"/>
      <c r="H103" s="107"/>
      <c r="I103" s="107"/>
      <c r="J103" s="108">
        <f>J207</f>
        <v>0</v>
      </c>
      <c r="L103" s="105"/>
    </row>
    <row r="104" spans="2:12" s="9" customFormat="1" ht="19.95" customHeight="1">
      <c r="B104" s="105"/>
      <c r="D104" s="106" t="s">
        <v>95</v>
      </c>
      <c r="E104" s="107"/>
      <c r="F104" s="107"/>
      <c r="G104" s="107"/>
      <c r="H104" s="107"/>
      <c r="I104" s="107"/>
      <c r="J104" s="108">
        <f>J208</f>
        <v>0</v>
      </c>
      <c r="L104" s="105"/>
    </row>
    <row r="105" spans="2:12" s="9" customFormat="1" ht="19.95" customHeight="1">
      <c r="B105" s="105"/>
      <c r="D105" s="106" t="s">
        <v>96</v>
      </c>
      <c r="E105" s="107"/>
      <c r="F105" s="107"/>
      <c r="G105" s="107"/>
      <c r="H105" s="107"/>
      <c r="I105" s="107"/>
      <c r="J105" s="108">
        <f>J210</f>
        <v>0</v>
      </c>
      <c r="L105" s="105"/>
    </row>
    <row r="106" spans="2:12" s="9" customFormat="1" ht="19.95" customHeight="1">
      <c r="B106" s="105"/>
      <c r="D106" s="106" t="s">
        <v>97</v>
      </c>
      <c r="E106" s="107"/>
      <c r="F106" s="107"/>
      <c r="G106" s="107"/>
      <c r="H106" s="107"/>
      <c r="I106" s="107"/>
      <c r="J106" s="108">
        <f>J218</f>
        <v>0</v>
      </c>
      <c r="L106" s="105"/>
    </row>
    <row r="107" spans="2:12" s="1" customFormat="1" ht="21.75" customHeight="1">
      <c r="B107" s="28"/>
      <c r="L107" s="28"/>
    </row>
    <row r="108" spans="2:12" s="1" customFormat="1" ht="6.9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12" s="1" customFormat="1" ht="6.9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65" s="1" customFormat="1" ht="24.9" customHeight="1">
      <c r="B113" s="28"/>
      <c r="C113" s="20" t="s">
        <v>98</v>
      </c>
      <c r="L113" s="28"/>
    </row>
    <row r="114" spans="2:65" s="1" customFormat="1" ht="6.9" customHeight="1">
      <c r="B114" s="28"/>
      <c r="L114" s="28"/>
    </row>
    <row r="115" spans="2:65" s="1" customFormat="1" ht="12" customHeight="1">
      <c r="B115" s="28"/>
      <c r="C115" s="25" t="s">
        <v>13</v>
      </c>
      <c r="L115" s="28"/>
    </row>
    <row r="116" spans="2:65" s="1" customFormat="1" ht="16.5" customHeight="1">
      <c r="B116" s="28"/>
      <c r="E116" s="182" t="s">
        <v>371</v>
      </c>
      <c r="F116" s="212"/>
      <c r="G116" s="212"/>
      <c r="H116" s="212"/>
      <c r="L116" s="28"/>
    </row>
    <row r="117" spans="2:65" s="1" customFormat="1" ht="6.9" customHeight="1">
      <c r="B117" s="28"/>
      <c r="L117" s="28"/>
    </row>
    <row r="118" spans="2:65" s="1" customFormat="1" ht="12" customHeight="1">
      <c r="B118" s="28"/>
      <c r="C118" s="25" t="s">
        <v>17</v>
      </c>
      <c r="F118" s="23" t="str">
        <f>F10</f>
        <v>Banská Bystrica</v>
      </c>
      <c r="I118" s="25" t="s">
        <v>19</v>
      </c>
      <c r="J118" s="51" t="str">
        <f>IF(J10="","",J10)</f>
        <v>30. 8. 2024</v>
      </c>
      <c r="L118" s="28"/>
    </row>
    <row r="119" spans="2:65" s="1" customFormat="1" ht="6.9" customHeight="1">
      <c r="B119" s="28"/>
      <c r="L119" s="28"/>
    </row>
    <row r="120" spans="2:65" s="1" customFormat="1" ht="15.15" customHeight="1">
      <c r="B120" s="28"/>
      <c r="C120" s="25" t="s">
        <v>21</v>
      </c>
      <c r="F120" s="23" t="str">
        <f>E13</f>
        <v xml:space="preserve"> </v>
      </c>
      <c r="I120" s="25" t="s">
        <v>29</v>
      </c>
      <c r="J120" s="26" t="str">
        <f>E19</f>
        <v xml:space="preserve"> </v>
      </c>
      <c r="L120" s="28"/>
    </row>
    <row r="121" spans="2:65" s="1" customFormat="1" ht="15.15" customHeight="1">
      <c r="B121" s="28"/>
      <c r="C121" s="25" t="s">
        <v>25</v>
      </c>
      <c r="F121" s="23"/>
      <c r="I121" s="25" t="s">
        <v>31</v>
      </c>
      <c r="J121" s="26" t="str">
        <f>E22</f>
        <v xml:space="preserve"> 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09"/>
      <c r="C123" s="110" t="s">
        <v>99</v>
      </c>
      <c r="D123" s="111" t="s">
        <v>58</v>
      </c>
      <c r="E123" s="111" t="s">
        <v>54</v>
      </c>
      <c r="F123" s="111" t="s">
        <v>55</v>
      </c>
      <c r="G123" s="111" t="s">
        <v>100</v>
      </c>
      <c r="H123" s="111" t="s">
        <v>101</v>
      </c>
      <c r="I123" s="111" t="s">
        <v>102</v>
      </c>
      <c r="J123" s="112" t="s">
        <v>83</v>
      </c>
      <c r="K123" s="113" t="s">
        <v>103</v>
      </c>
      <c r="L123" s="109"/>
      <c r="M123" s="57" t="s">
        <v>1</v>
      </c>
      <c r="N123" s="58" t="s">
        <v>37</v>
      </c>
      <c r="O123" s="58" t="s">
        <v>104</v>
      </c>
      <c r="P123" s="58" t="s">
        <v>105</v>
      </c>
      <c r="Q123" s="58" t="s">
        <v>106</v>
      </c>
      <c r="R123" s="58" t="s">
        <v>107</v>
      </c>
      <c r="S123" s="58" t="s">
        <v>108</v>
      </c>
      <c r="T123" s="59" t="s">
        <v>109</v>
      </c>
    </row>
    <row r="124" spans="2:65" s="1" customFormat="1" ht="22.95" customHeight="1">
      <c r="B124" s="28"/>
      <c r="C124" s="62" t="s">
        <v>84</v>
      </c>
      <c r="J124" s="114">
        <f>BK124+J128</f>
        <v>0</v>
      </c>
      <c r="L124" s="28"/>
      <c r="M124" s="60"/>
      <c r="N124" s="52"/>
      <c r="O124" s="52"/>
      <c r="P124" s="115">
        <f>P125+P185</f>
        <v>60.100959979999999</v>
      </c>
      <c r="Q124" s="52"/>
      <c r="R124" s="115">
        <f>R125+R185</f>
        <v>2.5657178792000002</v>
      </c>
      <c r="S124" s="52"/>
      <c r="T124" s="116">
        <f>T125+T185</f>
        <v>0.42591999999999997</v>
      </c>
      <c r="AT124" s="16" t="s">
        <v>72</v>
      </c>
      <c r="AU124" s="16" t="s">
        <v>85</v>
      </c>
      <c r="BK124" s="117">
        <f>BK125+BK185</f>
        <v>0</v>
      </c>
    </row>
    <row r="125" spans="2:65" s="11" customFormat="1" ht="25.95" customHeight="1">
      <c r="B125" s="118"/>
      <c r="D125" s="119" t="s">
        <v>72</v>
      </c>
      <c r="E125" s="120" t="s">
        <v>110</v>
      </c>
      <c r="F125" s="120" t="s">
        <v>111</v>
      </c>
      <c r="J125" s="121">
        <f>SUM(J126,J147,J171,J183)</f>
        <v>0</v>
      </c>
      <c r="L125" s="118"/>
      <c r="M125" s="122"/>
      <c r="P125" s="123">
        <f>P126+P147+P171+P183</f>
        <v>11.370089979999999</v>
      </c>
      <c r="R125" s="123">
        <f>R126+R147+R171+R183</f>
        <v>2.3744002792000001</v>
      </c>
      <c r="T125" s="124">
        <f>T126+T147+T171+T183</f>
        <v>0.34758</v>
      </c>
      <c r="AR125" s="119" t="s">
        <v>78</v>
      </c>
      <c r="AT125" s="125" t="s">
        <v>72</v>
      </c>
      <c r="AU125" s="125" t="s">
        <v>73</v>
      </c>
      <c r="AY125" s="119" t="s">
        <v>112</v>
      </c>
      <c r="BK125" s="126">
        <f>BK126+BK147+BK171+BK183</f>
        <v>0</v>
      </c>
    </row>
    <row r="126" spans="2:65" s="11" customFormat="1" ht="22.95" customHeight="1">
      <c r="B126" s="118"/>
      <c r="D126" s="119" t="s">
        <v>72</v>
      </c>
      <c r="E126" s="127" t="s">
        <v>113</v>
      </c>
      <c r="F126" s="127" t="s">
        <v>114</v>
      </c>
      <c r="J126" s="128">
        <f>SUM(J127:J146)</f>
        <v>0</v>
      </c>
      <c r="L126" s="118"/>
      <c r="M126" s="122"/>
      <c r="P126" s="123">
        <f>SUM(P127:P146)</f>
        <v>3.49283608</v>
      </c>
      <c r="R126" s="123">
        <f>SUM(R127:R146)</f>
        <v>2.2098299791999998</v>
      </c>
      <c r="T126" s="124">
        <f>SUM(T127:T146)</f>
        <v>0</v>
      </c>
      <c r="AR126" s="119" t="s">
        <v>78</v>
      </c>
      <c r="AT126" s="125" t="s">
        <v>72</v>
      </c>
      <c r="AU126" s="125" t="s">
        <v>78</v>
      </c>
      <c r="AY126" s="119" t="s">
        <v>112</v>
      </c>
      <c r="BK126" s="126">
        <f>SUM(BK127:BK146)</f>
        <v>0</v>
      </c>
    </row>
    <row r="127" spans="2:65" s="1" customFormat="1" ht="24.15" customHeight="1">
      <c r="B127" s="129"/>
      <c r="C127" s="130" t="s">
        <v>115</v>
      </c>
      <c r="D127" s="130" t="s">
        <v>116</v>
      </c>
      <c r="E127" s="131" t="s">
        <v>117</v>
      </c>
      <c r="F127" s="132" t="s">
        <v>118</v>
      </c>
      <c r="G127" s="133" t="s">
        <v>119</v>
      </c>
      <c r="H127" s="134">
        <v>1</v>
      </c>
      <c r="I127" s="135"/>
      <c r="J127" s="135">
        <f>ROUND(I127*H127,2)</f>
        <v>0</v>
      </c>
      <c r="K127" s="136"/>
      <c r="L127" s="137"/>
      <c r="M127" s="138" t="s">
        <v>1</v>
      </c>
      <c r="N127" s="139" t="s">
        <v>39</v>
      </c>
      <c r="O127" s="140">
        <v>0</v>
      </c>
      <c r="P127" s="140">
        <f>O127*H127</f>
        <v>0</v>
      </c>
      <c r="Q127" s="140">
        <v>9.4960000000000003E-2</v>
      </c>
      <c r="R127" s="140">
        <f>Q127*H127</f>
        <v>9.4960000000000003E-2</v>
      </c>
      <c r="S127" s="140">
        <v>0</v>
      </c>
      <c r="T127" s="141">
        <f>S127*H127</f>
        <v>0</v>
      </c>
      <c r="AR127" s="142" t="s">
        <v>120</v>
      </c>
      <c r="AT127" s="142" t="s">
        <v>116</v>
      </c>
      <c r="AU127" s="142" t="s">
        <v>121</v>
      </c>
      <c r="AY127" s="16" t="s">
        <v>112</v>
      </c>
      <c r="BE127" s="143">
        <f>IF(N127="základná",J127,0)</f>
        <v>0</v>
      </c>
      <c r="BF127" s="143">
        <f>IF(N127="znížená",J127,0)</f>
        <v>0</v>
      </c>
      <c r="BG127" s="143">
        <f>IF(N127="zákl. prenesená",J127,0)</f>
        <v>0</v>
      </c>
      <c r="BH127" s="143">
        <f>IF(N127="zníž. prenesená",J127,0)</f>
        <v>0</v>
      </c>
      <c r="BI127" s="143">
        <f>IF(N127="nulová",J127,0)</f>
        <v>0</v>
      </c>
      <c r="BJ127" s="16" t="s">
        <v>121</v>
      </c>
      <c r="BK127" s="143">
        <f>ROUND(I127*H127,2)</f>
        <v>0</v>
      </c>
      <c r="BL127" s="16" t="s">
        <v>122</v>
      </c>
      <c r="BM127" s="142" t="s">
        <v>123</v>
      </c>
    </row>
    <row r="128" spans="2:65" s="1" customFormat="1" ht="34.200000000000003">
      <c r="B128" s="129"/>
      <c r="C128" s="130">
        <v>69</v>
      </c>
      <c r="D128" s="130" t="s">
        <v>116</v>
      </c>
      <c r="E128" s="131" t="s">
        <v>365</v>
      </c>
      <c r="F128" s="132" t="s">
        <v>369</v>
      </c>
      <c r="G128" s="133" t="s">
        <v>368</v>
      </c>
      <c r="H128" s="134">
        <v>1</v>
      </c>
      <c r="I128" s="135"/>
      <c r="J128" s="135">
        <f>ROUND(I128*H128,2)</f>
        <v>0</v>
      </c>
      <c r="K128" s="136"/>
      <c r="L128" s="137"/>
      <c r="M128" s="138"/>
      <c r="N128" s="139"/>
      <c r="O128" s="140"/>
      <c r="P128" s="140"/>
      <c r="Q128" s="140"/>
      <c r="R128" s="140"/>
      <c r="S128" s="140"/>
      <c r="T128" s="141"/>
      <c r="AR128" s="142"/>
      <c r="AT128" s="142"/>
      <c r="AU128" s="142"/>
      <c r="AY128" s="16"/>
      <c r="BE128" s="143"/>
      <c r="BF128" s="143"/>
      <c r="BG128" s="143"/>
      <c r="BH128" s="143"/>
      <c r="BI128" s="143"/>
      <c r="BJ128" s="16"/>
      <c r="BK128" s="143"/>
      <c r="BL128" s="16"/>
      <c r="BM128" s="142"/>
    </row>
    <row r="129" spans="2:65" s="1" customFormat="1" ht="37.950000000000003" customHeight="1">
      <c r="B129" s="129"/>
      <c r="C129" s="144" t="s">
        <v>124</v>
      </c>
      <c r="D129" s="144" t="s">
        <v>125</v>
      </c>
      <c r="E129" s="145" t="s">
        <v>126</v>
      </c>
      <c r="F129" s="146" t="s">
        <v>361</v>
      </c>
      <c r="G129" s="147" t="s">
        <v>119</v>
      </c>
      <c r="H129" s="148">
        <v>1</v>
      </c>
      <c r="I129" s="149"/>
      <c r="J129" s="149">
        <f>ROUND(I129*H129,2)</f>
        <v>0</v>
      </c>
      <c r="K129" s="150"/>
      <c r="L129" s="28"/>
      <c r="M129" s="151" t="s">
        <v>1</v>
      </c>
      <c r="N129" s="152" t="s">
        <v>39</v>
      </c>
      <c r="O129" s="140">
        <v>0.95398000000000005</v>
      </c>
      <c r="P129" s="140">
        <f>O129*H129</f>
        <v>0.95398000000000005</v>
      </c>
      <c r="Q129" s="140">
        <v>1.0942199999999999E-2</v>
      </c>
      <c r="R129" s="140">
        <f>Q129*H129</f>
        <v>1.0942199999999999E-2</v>
      </c>
      <c r="S129" s="140">
        <v>0</v>
      </c>
      <c r="T129" s="141">
        <f>S129*H129</f>
        <v>0</v>
      </c>
      <c r="AR129" s="142" t="s">
        <v>122</v>
      </c>
      <c r="AT129" s="142" t="s">
        <v>125</v>
      </c>
      <c r="AU129" s="142" t="s">
        <v>121</v>
      </c>
      <c r="AY129" s="16" t="s">
        <v>112</v>
      </c>
      <c r="BE129" s="143">
        <f>IF(N129="základná",J129,0)</f>
        <v>0</v>
      </c>
      <c r="BF129" s="143">
        <f>IF(N129="znížená",J129,0)</f>
        <v>0</v>
      </c>
      <c r="BG129" s="143">
        <f>IF(N129="zákl. prenesená",J129,0)</f>
        <v>0</v>
      </c>
      <c r="BH129" s="143">
        <f>IF(N129="zníž. prenesená",J129,0)</f>
        <v>0</v>
      </c>
      <c r="BI129" s="143">
        <f>IF(N129="nulová",J129,0)</f>
        <v>0</v>
      </c>
      <c r="BJ129" s="16" t="s">
        <v>121</v>
      </c>
      <c r="BK129" s="143">
        <f>ROUND(I129*H129,2)</f>
        <v>0</v>
      </c>
      <c r="BL129" s="16" t="s">
        <v>122</v>
      </c>
      <c r="BM129" s="142" t="s">
        <v>127</v>
      </c>
    </row>
    <row r="130" spans="2:65" s="1" customFormat="1" ht="21.75" customHeight="1">
      <c r="B130" s="129"/>
      <c r="C130" s="130" t="s">
        <v>128</v>
      </c>
      <c r="D130" s="130" t="s">
        <v>116</v>
      </c>
      <c r="E130" s="131" t="s">
        <v>129</v>
      </c>
      <c r="F130" s="132" t="s">
        <v>130</v>
      </c>
      <c r="G130" s="133" t="s">
        <v>119</v>
      </c>
      <c r="H130" s="134">
        <v>1</v>
      </c>
      <c r="I130" s="135"/>
      <c r="J130" s="135">
        <f>ROUND(I130*H130,2)</f>
        <v>0</v>
      </c>
      <c r="K130" s="136"/>
      <c r="L130" s="137"/>
      <c r="M130" s="138" t="s">
        <v>1</v>
      </c>
      <c r="N130" s="139" t="s">
        <v>39</v>
      </c>
      <c r="O130" s="140">
        <v>0</v>
      </c>
      <c r="P130" s="140">
        <f>O130*H130</f>
        <v>0</v>
      </c>
      <c r="Q130" s="140">
        <v>8.8999999999999999E-3</v>
      </c>
      <c r="R130" s="140">
        <f>Q130*H130</f>
        <v>8.8999999999999999E-3</v>
      </c>
      <c r="S130" s="140">
        <v>0</v>
      </c>
      <c r="T130" s="141">
        <f>S130*H130</f>
        <v>0</v>
      </c>
      <c r="AR130" s="142" t="s">
        <v>120</v>
      </c>
      <c r="AT130" s="142" t="s">
        <v>116</v>
      </c>
      <c r="AU130" s="142" t="s">
        <v>121</v>
      </c>
      <c r="AY130" s="16" t="s">
        <v>112</v>
      </c>
      <c r="BE130" s="143">
        <f>IF(N130="základná",J130,0)</f>
        <v>0</v>
      </c>
      <c r="BF130" s="143">
        <f>IF(N130="znížená",J130,0)</f>
        <v>0</v>
      </c>
      <c r="BG130" s="143">
        <f>IF(N130="zákl. prenesená",J130,0)</f>
        <v>0</v>
      </c>
      <c r="BH130" s="143">
        <f>IF(N130="zníž. prenesená",J130,0)</f>
        <v>0</v>
      </c>
      <c r="BI130" s="143">
        <f>IF(N130="nulová",J130,0)</f>
        <v>0</v>
      </c>
      <c r="BJ130" s="16" t="s">
        <v>121</v>
      </c>
      <c r="BK130" s="143">
        <f>ROUND(I130*H130,2)</f>
        <v>0</v>
      </c>
      <c r="BL130" s="16" t="s">
        <v>122</v>
      </c>
      <c r="BM130" s="142" t="s">
        <v>131</v>
      </c>
    </row>
    <row r="131" spans="2:65" s="12" customFormat="1">
      <c r="B131" s="153"/>
      <c r="D131" s="154" t="s">
        <v>132</v>
      </c>
      <c r="F131" s="155">
        <v>1</v>
      </c>
      <c r="H131" s="156">
        <v>1.02</v>
      </c>
      <c r="L131" s="153"/>
      <c r="M131" s="157"/>
      <c r="T131" s="158"/>
      <c r="AT131" s="159" t="s">
        <v>132</v>
      </c>
      <c r="AU131" s="159" t="s">
        <v>121</v>
      </c>
      <c r="AV131" s="12" t="s">
        <v>121</v>
      </c>
      <c r="AW131" s="12" t="s">
        <v>3</v>
      </c>
      <c r="AX131" s="12" t="s">
        <v>78</v>
      </c>
      <c r="AY131" s="159" t="s">
        <v>112</v>
      </c>
    </row>
    <row r="132" spans="2:65" s="1" customFormat="1" ht="37.950000000000003" customHeight="1">
      <c r="B132" s="129"/>
      <c r="C132" s="144" t="s">
        <v>7</v>
      </c>
      <c r="D132" s="144" t="s">
        <v>125</v>
      </c>
      <c r="E132" s="145" t="s">
        <v>133</v>
      </c>
      <c r="F132" s="146" t="s">
        <v>360</v>
      </c>
      <c r="G132" s="147" t="s">
        <v>119</v>
      </c>
      <c r="H132" s="148">
        <v>1</v>
      </c>
      <c r="I132" s="149"/>
      <c r="J132" s="149">
        <f>ROUND(I132*H132,2)</f>
        <v>0</v>
      </c>
      <c r="K132" s="150"/>
      <c r="L132" s="28"/>
      <c r="M132" s="151" t="s">
        <v>1</v>
      </c>
      <c r="N132" s="152" t="s">
        <v>39</v>
      </c>
      <c r="O132" s="140">
        <v>1.4219999999999999</v>
      </c>
      <c r="P132" s="140">
        <f>O132*H132</f>
        <v>1.4219999999999999</v>
      </c>
      <c r="Q132" s="140">
        <v>1.0942199999999999E-2</v>
      </c>
      <c r="R132" s="140">
        <f>Q132*H132</f>
        <v>1.0942199999999999E-2</v>
      </c>
      <c r="S132" s="140">
        <v>0</v>
      </c>
      <c r="T132" s="141">
        <f>S132*H132</f>
        <v>0</v>
      </c>
      <c r="AR132" s="142" t="s">
        <v>122</v>
      </c>
      <c r="AT132" s="142" t="s">
        <v>125</v>
      </c>
      <c r="AU132" s="142" t="s">
        <v>121</v>
      </c>
      <c r="AY132" s="16" t="s">
        <v>112</v>
      </c>
      <c r="BE132" s="143">
        <f>IF(N132="základná",J132,0)</f>
        <v>0</v>
      </c>
      <c r="BF132" s="143">
        <f>IF(N132="znížená",J132,0)</f>
        <v>0</v>
      </c>
      <c r="BG132" s="143">
        <f>IF(N132="zákl. prenesená",J132,0)</f>
        <v>0</v>
      </c>
      <c r="BH132" s="143">
        <f>IF(N132="zníž. prenesená",J132,0)</f>
        <v>0</v>
      </c>
      <c r="BI132" s="143">
        <f>IF(N132="nulová",J132,0)</f>
        <v>0</v>
      </c>
      <c r="BJ132" s="16" t="s">
        <v>121</v>
      </c>
      <c r="BK132" s="143">
        <f>ROUND(I132*H132,2)</f>
        <v>0</v>
      </c>
      <c r="BL132" s="16" t="s">
        <v>122</v>
      </c>
      <c r="BM132" s="142" t="s">
        <v>134</v>
      </c>
    </row>
    <row r="133" spans="2:65" s="1" customFormat="1" ht="24.15" customHeight="1">
      <c r="B133" s="129"/>
      <c r="C133" s="130" t="s">
        <v>135</v>
      </c>
      <c r="D133" s="130" t="s">
        <v>116</v>
      </c>
      <c r="E133" s="131" t="s">
        <v>136</v>
      </c>
      <c r="F133" s="132" t="s">
        <v>359</v>
      </c>
      <c r="G133" s="133" t="s">
        <v>119</v>
      </c>
      <c r="H133" s="134">
        <v>1</v>
      </c>
      <c r="I133" s="135"/>
      <c r="J133" s="135">
        <f>ROUND(I133*H133,2)</f>
        <v>0</v>
      </c>
      <c r="K133" s="136"/>
      <c r="L133" s="137"/>
      <c r="M133" s="138" t="s">
        <v>1</v>
      </c>
      <c r="N133" s="139" t="s">
        <v>39</v>
      </c>
      <c r="O133" s="140">
        <v>0</v>
      </c>
      <c r="P133" s="140">
        <f>O133*H133</f>
        <v>0</v>
      </c>
      <c r="Q133" s="140">
        <v>3.0249999999999999E-2</v>
      </c>
      <c r="R133" s="140">
        <f>Q133*H133</f>
        <v>3.0249999999999999E-2</v>
      </c>
      <c r="S133" s="140">
        <v>0</v>
      </c>
      <c r="T133" s="141">
        <f>S133*H133</f>
        <v>0</v>
      </c>
      <c r="AR133" s="142" t="s">
        <v>120</v>
      </c>
      <c r="AT133" s="142" t="s">
        <v>116</v>
      </c>
      <c r="AU133" s="142" t="s">
        <v>121</v>
      </c>
      <c r="AY133" s="16" t="s">
        <v>112</v>
      </c>
      <c r="BE133" s="143">
        <f>IF(N133="základná",J133,0)</f>
        <v>0</v>
      </c>
      <c r="BF133" s="143">
        <f>IF(N133="znížená",J133,0)</f>
        <v>0</v>
      </c>
      <c r="BG133" s="143">
        <f>IF(N133="zákl. prenesená",J133,0)</f>
        <v>0</v>
      </c>
      <c r="BH133" s="143">
        <f>IF(N133="zníž. prenesená",J133,0)</f>
        <v>0</v>
      </c>
      <c r="BI133" s="143">
        <f>IF(N133="nulová",J133,0)</f>
        <v>0</v>
      </c>
      <c r="BJ133" s="16" t="s">
        <v>121</v>
      </c>
      <c r="BK133" s="143">
        <f>ROUND(I133*H133,2)</f>
        <v>0</v>
      </c>
      <c r="BL133" s="16" t="s">
        <v>122</v>
      </c>
      <c r="BM133" s="142" t="s">
        <v>137</v>
      </c>
    </row>
    <row r="134" spans="2:65" s="1" customFormat="1" ht="24.15" customHeight="1">
      <c r="B134" s="129"/>
      <c r="C134" s="144" t="s">
        <v>138</v>
      </c>
      <c r="D134" s="144" t="s">
        <v>125</v>
      </c>
      <c r="E134" s="145" t="s">
        <v>139</v>
      </c>
      <c r="F134" s="146" t="s">
        <v>362</v>
      </c>
      <c r="G134" s="147" t="s">
        <v>140</v>
      </c>
      <c r="H134" s="148">
        <v>1.6559999999999999</v>
      </c>
      <c r="I134" s="149"/>
      <c r="J134" s="149">
        <f>ROUND(I134*H134,2)</f>
        <v>0</v>
      </c>
      <c r="K134" s="150"/>
      <c r="L134" s="28"/>
      <c r="M134" s="151" t="s">
        <v>1</v>
      </c>
      <c r="N134" s="152" t="s">
        <v>39</v>
      </c>
      <c r="O134" s="140">
        <v>0.67442999999999997</v>
      </c>
      <c r="P134" s="140">
        <f>O134*H134</f>
        <v>1.1168560799999998</v>
      </c>
      <c r="Q134" s="140">
        <v>0.2332582</v>
      </c>
      <c r="R134" s="140">
        <f>Q134*H134</f>
        <v>0.3862755792</v>
      </c>
      <c r="S134" s="140">
        <v>0</v>
      </c>
      <c r="T134" s="141">
        <f>S134*H134</f>
        <v>0</v>
      </c>
      <c r="AR134" s="142" t="s">
        <v>122</v>
      </c>
      <c r="AT134" s="142" t="s">
        <v>125</v>
      </c>
      <c r="AU134" s="142" t="s">
        <v>121</v>
      </c>
      <c r="AY134" s="16" t="s">
        <v>112</v>
      </c>
      <c r="BE134" s="143">
        <f>IF(N134="základná",J134,0)</f>
        <v>0</v>
      </c>
      <c r="BF134" s="143">
        <f>IF(N134="znížená",J134,0)</f>
        <v>0</v>
      </c>
      <c r="BG134" s="143">
        <f>IF(N134="zákl. prenesená",J134,0)</f>
        <v>0</v>
      </c>
      <c r="BH134" s="143">
        <f>IF(N134="zníž. prenesená",J134,0)</f>
        <v>0</v>
      </c>
      <c r="BI134" s="143">
        <f>IF(N134="nulová",J134,0)</f>
        <v>0</v>
      </c>
      <c r="BJ134" s="16" t="s">
        <v>121</v>
      </c>
      <c r="BK134" s="143">
        <f>ROUND(I134*H134,2)</f>
        <v>0</v>
      </c>
      <c r="BL134" s="16" t="s">
        <v>122</v>
      </c>
      <c r="BM134" s="142" t="s">
        <v>141</v>
      </c>
    </row>
    <row r="135" spans="2:65" s="12" customFormat="1">
      <c r="B135" s="153"/>
      <c r="D135" s="154" t="s">
        <v>132</v>
      </c>
      <c r="E135" s="159" t="s">
        <v>1</v>
      </c>
      <c r="F135" s="155" t="s">
        <v>363</v>
      </c>
      <c r="H135" s="156">
        <v>1.6559999999999999</v>
      </c>
      <c r="L135" s="153"/>
      <c r="M135" s="157"/>
      <c r="T135" s="158"/>
      <c r="AT135" s="159" t="s">
        <v>132</v>
      </c>
      <c r="AU135" s="159" t="s">
        <v>121</v>
      </c>
      <c r="AV135" s="12" t="s">
        <v>121</v>
      </c>
      <c r="AW135" s="12" t="s">
        <v>30</v>
      </c>
      <c r="AX135" s="12" t="s">
        <v>78</v>
      </c>
      <c r="AY135" s="159" t="s">
        <v>112</v>
      </c>
    </row>
    <row r="136" spans="2:65" s="1" customFormat="1" ht="21.75" customHeight="1">
      <c r="B136" s="129"/>
      <c r="C136" s="130" t="s">
        <v>113</v>
      </c>
      <c r="D136" s="130" t="s">
        <v>116</v>
      </c>
      <c r="E136" s="131" t="s">
        <v>143</v>
      </c>
      <c r="F136" s="132" t="s">
        <v>144</v>
      </c>
      <c r="G136" s="133" t="s">
        <v>119</v>
      </c>
      <c r="H136" s="134">
        <v>2</v>
      </c>
      <c r="I136" s="135"/>
      <c r="J136" s="135">
        <f t="shared" ref="J136:J146" si="0">ROUND(I136*H136,2)</f>
        <v>0</v>
      </c>
      <c r="K136" s="136"/>
      <c r="L136" s="137"/>
      <c r="M136" s="138" t="s">
        <v>1</v>
      </c>
      <c r="N136" s="139" t="s">
        <v>39</v>
      </c>
      <c r="O136" s="140">
        <v>0</v>
      </c>
      <c r="P136" s="140">
        <f t="shared" ref="P136:P146" si="1">O136*H136</f>
        <v>0</v>
      </c>
      <c r="Q136" s="140">
        <v>1.41E-2</v>
      </c>
      <c r="R136" s="140">
        <f t="shared" ref="R136:R146" si="2">Q136*H136</f>
        <v>2.8199999999999999E-2</v>
      </c>
      <c r="S136" s="140">
        <v>0</v>
      </c>
      <c r="T136" s="141">
        <f t="shared" ref="T136:T146" si="3">S136*H136</f>
        <v>0</v>
      </c>
      <c r="AR136" s="142" t="s">
        <v>120</v>
      </c>
      <c r="AT136" s="142" t="s">
        <v>116</v>
      </c>
      <c r="AU136" s="142" t="s">
        <v>121</v>
      </c>
      <c r="AY136" s="16" t="s">
        <v>112</v>
      </c>
      <c r="BE136" s="143">
        <f t="shared" ref="BE136:BE146" si="4">IF(N136="základná",J136,0)</f>
        <v>0</v>
      </c>
      <c r="BF136" s="143">
        <f t="shared" ref="BF136:BF146" si="5">IF(N136="znížená",J136,0)</f>
        <v>0</v>
      </c>
      <c r="BG136" s="143">
        <f t="shared" ref="BG136:BG146" si="6">IF(N136="zákl. prenesená",J136,0)</f>
        <v>0</v>
      </c>
      <c r="BH136" s="143">
        <f t="shared" ref="BH136:BH146" si="7">IF(N136="zníž. prenesená",J136,0)</f>
        <v>0</v>
      </c>
      <c r="BI136" s="143">
        <f t="shared" ref="BI136:BI146" si="8">IF(N136="nulová",J136,0)</f>
        <v>0</v>
      </c>
      <c r="BJ136" s="16" t="s">
        <v>121</v>
      </c>
      <c r="BK136" s="143">
        <f t="shared" ref="BK136:BK146" si="9">ROUND(I136*H136,2)</f>
        <v>0</v>
      </c>
      <c r="BL136" s="16" t="s">
        <v>122</v>
      </c>
      <c r="BM136" s="142" t="s">
        <v>145</v>
      </c>
    </row>
    <row r="137" spans="2:65" s="1" customFormat="1" ht="16.5" customHeight="1">
      <c r="B137" s="129"/>
      <c r="C137" s="130" t="s">
        <v>122</v>
      </c>
      <c r="D137" s="130" t="s">
        <v>116</v>
      </c>
      <c r="E137" s="131" t="s">
        <v>146</v>
      </c>
      <c r="F137" s="132" t="s">
        <v>147</v>
      </c>
      <c r="G137" s="133" t="s">
        <v>119</v>
      </c>
      <c r="H137" s="134">
        <v>2</v>
      </c>
      <c r="I137" s="135"/>
      <c r="J137" s="135">
        <f t="shared" si="0"/>
        <v>0</v>
      </c>
      <c r="K137" s="136"/>
      <c r="L137" s="137"/>
      <c r="M137" s="138" t="s">
        <v>1</v>
      </c>
      <c r="N137" s="139" t="s">
        <v>39</v>
      </c>
      <c r="O137" s="140">
        <v>0</v>
      </c>
      <c r="P137" s="140">
        <f t="shared" si="1"/>
        <v>0</v>
      </c>
      <c r="Q137" s="140">
        <v>2E-3</v>
      </c>
      <c r="R137" s="140">
        <f t="shared" si="2"/>
        <v>4.0000000000000001E-3</v>
      </c>
      <c r="S137" s="140">
        <v>0</v>
      </c>
      <c r="T137" s="141">
        <f t="shared" si="3"/>
        <v>0</v>
      </c>
      <c r="AR137" s="142" t="s">
        <v>120</v>
      </c>
      <c r="AT137" s="142" t="s">
        <v>116</v>
      </c>
      <c r="AU137" s="142" t="s">
        <v>121</v>
      </c>
      <c r="AY137" s="16" t="s">
        <v>112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121</v>
      </c>
      <c r="BK137" s="143">
        <f t="shared" si="9"/>
        <v>0</v>
      </c>
      <c r="BL137" s="16" t="s">
        <v>122</v>
      </c>
      <c r="BM137" s="142" t="s">
        <v>148</v>
      </c>
    </row>
    <row r="138" spans="2:65" s="1" customFormat="1" ht="33" customHeight="1">
      <c r="B138" s="129"/>
      <c r="C138" s="130" t="s">
        <v>149</v>
      </c>
      <c r="D138" s="130" t="s">
        <v>116</v>
      </c>
      <c r="E138" s="131" t="s">
        <v>150</v>
      </c>
      <c r="F138" s="132" t="s">
        <v>151</v>
      </c>
      <c r="G138" s="133" t="s">
        <v>119</v>
      </c>
      <c r="H138" s="134">
        <v>5</v>
      </c>
      <c r="I138" s="135"/>
      <c r="J138" s="135">
        <f t="shared" si="0"/>
        <v>0</v>
      </c>
      <c r="K138" s="136"/>
      <c r="L138" s="137"/>
      <c r="M138" s="138" t="s">
        <v>1</v>
      </c>
      <c r="N138" s="139" t="s">
        <v>39</v>
      </c>
      <c r="O138" s="140">
        <v>0</v>
      </c>
      <c r="P138" s="140">
        <f t="shared" si="1"/>
        <v>0</v>
      </c>
      <c r="Q138" s="140">
        <v>2.5000000000000001E-2</v>
      </c>
      <c r="R138" s="140">
        <f t="shared" si="2"/>
        <v>0.125</v>
      </c>
      <c r="S138" s="140">
        <v>0</v>
      </c>
      <c r="T138" s="141">
        <f t="shared" si="3"/>
        <v>0</v>
      </c>
      <c r="AR138" s="142" t="s">
        <v>120</v>
      </c>
      <c r="AT138" s="142" t="s">
        <v>116</v>
      </c>
      <c r="AU138" s="142" t="s">
        <v>121</v>
      </c>
      <c r="AY138" s="16" t="s">
        <v>112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121</v>
      </c>
      <c r="BK138" s="143">
        <f t="shared" si="9"/>
        <v>0</v>
      </c>
      <c r="BL138" s="16" t="s">
        <v>122</v>
      </c>
      <c r="BM138" s="142" t="s">
        <v>152</v>
      </c>
    </row>
    <row r="139" spans="2:65" s="1" customFormat="1" ht="24.15" customHeight="1">
      <c r="B139" s="129"/>
      <c r="C139" s="130" t="s">
        <v>153</v>
      </c>
      <c r="D139" s="130" t="s">
        <v>116</v>
      </c>
      <c r="E139" s="131" t="s">
        <v>154</v>
      </c>
      <c r="F139" s="132" t="s">
        <v>155</v>
      </c>
      <c r="G139" s="133" t="s">
        <v>119</v>
      </c>
      <c r="H139" s="134">
        <v>2</v>
      </c>
      <c r="I139" s="135"/>
      <c r="J139" s="135">
        <f t="shared" si="0"/>
        <v>0</v>
      </c>
      <c r="K139" s="136"/>
      <c r="L139" s="137"/>
      <c r="M139" s="138" t="s">
        <v>1</v>
      </c>
      <c r="N139" s="139" t="s">
        <v>39</v>
      </c>
      <c r="O139" s="140">
        <v>0</v>
      </c>
      <c r="P139" s="140">
        <f t="shared" si="1"/>
        <v>0</v>
      </c>
      <c r="Q139" s="140">
        <v>2.75E-2</v>
      </c>
      <c r="R139" s="140">
        <f t="shared" si="2"/>
        <v>5.5E-2</v>
      </c>
      <c r="S139" s="140">
        <v>0</v>
      </c>
      <c r="T139" s="141">
        <f t="shared" si="3"/>
        <v>0</v>
      </c>
      <c r="AR139" s="142" t="s">
        <v>120</v>
      </c>
      <c r="AT139" s="142" t="s">
        <v>116</v>
      </c>
      <c r="AU139" s="142" t="s">
        <v>121</v>
      </c>
      <c r="AY139" s="16" t="s">
        <v>112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121</v>
      </c>
      <c r="BK139" s="143">
        <f t="shared" si="9"/>
        <v>0</v>
      </c>
      <c r="BL139" s="16" t="s">
        <v>122</v>
      </c>
      <c r="BM139" s="142" t="s">
        <v>156</v>
      </c>
    </row>
    <row r="140" spans="2:65" s="1" customFormat="1" ht="16.5" customHeight="1">
      <c r="B140" s="129"/>
      <c r="C140" s="130" t="s">
        <v>157</v>
      </c>
      <c r="D140" s="130" t="s">
        <v>116</v>
      </c>
      <c r="E140" s="131" t="s">
        <v>158</v>
      </c>
      <c r="F140" s="132" t="s">
        <v>159</v>
      </c>
      <c r="G140" s="133" t="s">
        <v>119</v>
      </c>
      <c r="H140" s="134">
        <v>1</v>
      </c>
      <c r="I140" s="135"/>
      <c r="J140" s="135">
        <f t="shared" si="0"/>
        <v>0</v>
      </c>
      <c r="K140" s="136"/>
      <c r="L140" s="137"/>
      <c r="M140" s="138" t="s">
        <v>1</v>
      </c>
      <c r="N140" s="139" t="s">
        <v>39</v>
      </c>
      <c r="O140" s="140">
        <v>0</v>
      </c>
      <c r="P140" s="140">
        <f t="shared" si="1"/>
        <v>0</v>
      </c>
      <c r="Q140" s="140">
        <v>0.02</v>
      </c>
      <c r="R140" s="140">
        <f t="shared" si="2"/>
        <v>0.02</v>
      </c>
      <c r="S140" s="140">
        <v>0</v>
      </c>
      <c r="T140" s="141">
        <f t="shared" si="3"/>
        <v>0</v>
      </c>
      <c r="AR140" s="142" t="s">
        <v>120</v>
      </c>
      <c r="AT140" s="142" t="s">
        <v>116</v>
      </c>
      <c r="AU140" s="142" t="s">
        <v>121</v>
      </c>
      <c r="AY140" s="16" t="s">
        <v>112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121</v>
      </c>
      <c r="BK140" s="143">
        <f t="shared" si="9"/>
        <v>0</v>
      </c>
      <c r="BL140" s="16" t="s">
        <v>122</v>
      </c>
      <c r="BM140" s="142" t="s">
        <v>160</v>
      </c>
    </row>
    <row r="141" spans="2:65" s="1" customFormat="1" ht="16.5" customHeight="1">
      <c r="B141" s="129"/>
      <c r="C141" s="130" t="s">
        <v>120</v>
      </c>
      <c r="D141" s="130" t="s">
        <v>116</v>
      </c>
      <c r="E141" s="131" t="s">
        <v>161</v>
      </c>
      <c r="F141" s="132" t="s">
        <v>367</v>
      </c>
      <c r="G141" s="133" t="s">
        <v>119</v>
      </c>
      <c r="H141" s="134">
        <v>2</v>
      </c>
      <c r="I141" s="135"/>
      <c r="J141" s="135">
        <f t="shared" si="0"/>
        <v>0</v>
      </c>
      <c r="K141" s="136"/>
      <c r="L141" s="137"/>
      <c r="M141" s="138" t="s">
        <v>1</v>
      </c>
      <c r="N141" s="139" t="s">
        <v>39</v>
      </c>
      <c r="O141" s="140">
        <v>0</v>
      </c>
      <c r="P141" s="140">
        <f t="shared" si="1"/>
        <v>0</v>
      </c>
      <c r="Q141" s="140">
        <v>2.0799999999999998E-3</v>
      </c>
      <c r="R141" s="140">
        <f t="shared" si="2"/>
        <v>4.1599999999999996E-3</v>
      </c>
      <c r="S141" s="140">
        <v>0</v>
      </c>
      <c r="T141" s="141">
        <f t="shared" si="3"/>
        <v>0</v>
      </c>
      <c r="AR141" s="142" t="s">
        <v>120</v>
      </c>
      <c r="AT141" s="142" t="s">
        <v>116</v>
      </c>
      <c r="AU141" s="142" t="s">
        <v>121</v>
      </c>
      <c r="AY141" s="16" t="s">
        <v>112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121</v>
      </c>
      <c r="BK141" s="143">
        <f t="shared" si="9"/>
        <v>0</v>
      </c>
      <c r="BL141" s="16" t="s">
        <v>122</v>
      </c>
      <c r="BM141" s="142" t="s">
        <v>162</v>
      </c>
    </row>
    <row r="142" spans="2:65" s="1" customFormat="1" ht="24.15" customHeight="1">
      <c r="B142" s="129"/>
      <c r="C142" s="130" t="s">
        <v>163</v>
      </c>
      <c r="D142" s="130" t="s">
        <v>116</v>
      </c>
      <c r="E142" s="131" t="s">
        <v>164</v>
      </c>
      <c r="F142" s="132" t="s">
        <v>165</v>
      </c>
      <c r="G142" s="133" t="s">
        <v>140</v>
      </c>
      <c r="H142" s="134">
        <v>14.4</v>
      </c>
      <c r="I142" s="135"/>
      <c r="J142" s="135">
        <f t="shared" si="0"/>
        <v>0</v>
      </c>
      <c r="K142" s="136"/>
      <c r="L142" s="137"/>
      <c r="M142" s="138" t="s">
        <v>1</v>
      </c>
      <c r="N142" s="139" t="s">
        <v>39</v>
      </c>
      <c r="O142" s="140">
        <v>0</v>
      </c>
      <c r="P142" s="140">
        <f t="shared" si="1"/>
        <v>0</v>
      </c>
      <c r="Q142" s="140">
        <v>1.8499999999999999E-2</v>
      </c>
      <c r="R142" s="140">
        <f t="shared" si="2"/>
        <v>0.26639999999999997</v>
      </c>
      <c r="S142" s="140">
        <v>0</v>
      </c>
      <c r="T142" s="141">
        <f t="shared" si="3"/>
        <v>0</v>
      </c>
      <c r="AR142" s="142" t="s">
        <v>120</v>
      </c>
      <c r="AT142" s="142" t="s">
        <v>116</v>
      </c>
      <c r="AU142" s="142" t="s">
        <v>121</v>
      </c>
      <c r="AY142" s="16" t="s">
        <v>112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121</v>
      </c>
      <c r="BK142" s="143">
        <f t="shared" si="9"/>
        <v>0</v>
      </c>
      <c r="BL142" s="16" t="s">
        <v>122</v>
      </c>
      <c r="BM142" s="142" t="s">
        <v>166</v>
      </c>
    </row>
    <row r="143" spans="2:65" s="1" customFormat="1" ht="24.15" customHeight="1">
      <c r="B143" s="129"/>
      <c r="C143" s="130" t="s">
        <v>167</v>
      </c>
      <c r="D143" s="130" t="s">
        <v>116</v>
      </c>
      <c r="E143" s="131" t="s">
        <v>168</v>
      </c>
      <c r="F143" s="132" t="s">
        <v>169</v>
      </c>
      <c r="G143" s="133" t="s">
        <v>140</v>
      </c>
      <c r="H143" s="134">
        <v>23.04</v>
      </c>
      <c r="I143" s="135"/>
      <c r="J143" s="135">
        <f t="shared" si="0"/>
        <v>0</v>
      </c>
      <c r="K143" s="136"/>
      <c r="L143" s="137"/>
      <c r="M143" s="138" t="s">
        <v>1</v>
      </c>
      <c r="N143" s="139" t="s">
        <v>39</v>
      </c>
      <c r="O143" s="140">
        <v>0</v>
      </c>
      <c r="P143" s="140">
        <f t="shared" si="1"/>
        <v>0</v>
      </c>
      <c r="Q143" s="140">
        <v>2.3E-2</v>
      </c>
      <c r="R143" s="140">
        <f t="shared" si="2"/>
        <v>0.52991999999999995</v>
      </c>
      <c r="S143" s="140">
        <v>0</v>
      </c>
      <c r="T143" s="141">
        <f t="shared" si="3"/>
        <v>0</v>
      </c>
      <c r="AR143" s="142" t="s">
        <v>120</v>
      </c>
      <c r="AT143" s="142" t="s">
        <v>116</v>
      </c>
      <c r="AU143" s="142" t="s">
        <v>121</v>
      </c>
      <c r="AY143" s="16" t="s">
        <v>112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121</v>
      </c>
      <c r="BK143" s="143">
        <f t="shared" si="9"/>
        <v>0</v>
      </c>
      <c r="BL143" s="16" t="s">
        <v>122</v>
      </c>
      <c r="BM143" s="142" t="s">
        <v>170</v>
      </c>
    </row>
    <row r="144" spans="2:65" s="1" customFormat="1" ht="24.15" customHeight="1">
      <c r="B144" s="129"/>
      <c r="C144" s="130" t="s">
        <v>171</v>
      </c>
      <c r="D144" s="130" t="s">
        <v>116</v>
      </c>
      <c r="E144" s="131" t="s">
        <v>172</v>
      </c>
      <c r="F144" s="132" t="s">
        <v>173</v>
      </c>
      <c r="G144" s="133" t="s">
        <v>140</v>
      </c>
      <c r="H144" s="134">
        <v>27.36</v>
      </c>
      <c r="I144" s="135"/>
      <c r="J144" s="135">
        <f t="shared" si="0"/>
        <v>0</v>
      </c>
      <c r="K144" s="136"/>
      <c r="L144" s="137"/>
      <c r="M144" s="138" t="s">
        <v>1</v>
      </c>
      <c r="N144" s="139" t="s">
        <v>39</v>
      </c>
      <c r="O144" s="140">
        <v>0</v>
      </c>
      <c r="P144" s="140">
        <f t="shared" si="1"/>
        <v>0</v>
      </c>
      <c r="Q144" s="140">
        <v>2.3E-2</v>
      </c>
      <c r="R144" s="140">
        <f t="shared" si="2"/>
        <v>0.62927999999999995</v>
      </c>
      <c r="S144" s="140">
        <v>0</v>
      </c>
      <c r="T144" s="141">
        <f t="shared" si="3"/>
        <v>0</v>
      </c>
      <c r="AR144" s="142" t="s">
        <v>120</v>
      </c>
      <c r="AT144" s="142" t="s">
        <v>116</v>
      </c>
      <c r="AU144" s="142" t="s">
        <v>121</v>
      </c>
      <c r="AY144" s="16" t="s">
        <v>112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121</v>
      </c>
      <c r="BK144" s="143">
        <f t="shared" si="9"/>
        <v>0</v>
      </c>
      <c r="BL144" s="16" t="s">
        <v>122</v>
      </c>
      <c r="BM144" s="142" t="s">
        <v>174</v>
      </c>
    </row>
    <row r="145" spans="2:65" s="1" customFormat="1" ht="24.15" customHeight="1">
      <c r="B145" s="129"/>
      <c r="C145" s="130" t="s">
        <v>175</v>
      </c>
      <c r="D145" s="130" t="s">
        <v>116</v>
      </c>
      <c r="E145" s="131" t="s">
        <v>365</v>
      </c>
      <c r="F145" s="132" t="s">
        <v>366</v>
      </c>
      <c r="G145" s="133" t="s">
        <v>119</v>
      </c>
      <c r="H145" s="134">
        <v>1</v>
      </c>
      <c r="I145" s="135"/>
      <c r="J145" s="135">
        <f t="shared" si="0"/>
        <v>0</v>
      </c>
      <c r="K145" s="136"/>
      <c r="L145" s="137"/>
      <c r="M145" s="138"/>
      <c r="N145" s="139"/>
      <c r="O145" s="140"/>
      <c r="P145" s="140"/>
      <c r="Q145" s="140"/>
      <c r="R145" s="140"/>
      <c r="S145" s="140"/>
      <c r="T145" s="141"/>
      <c r="AR145" s="142"/>
      <c r="AT145" s="142"/>
      <c r="AU145" s="142"/>
      <c r="AY145" s="16"/>
      <c r="BE145" s="143"/>
      <c r="BF145" s="143"/>
      <c r="BG145" s="143"/>
      <c r="BH145" s="143"/>
      <c r="BI145" s="143"/>
      <c r="BJ145" s="16"/>
      <c r="BK145" s="143">
        <f t="shared" si="9"/>
        <v>0</v>
      </c>
      <c r="BL145" s="16"/>
      <c r="BM145" s="142"/>
    </row>
    <row r="146" spans="2:65" s="1" customFormat="1" ht="16.5" customHeight="1">
      <c r="B146" s="129"/>
      <c r="C146" s="130">
        <v>13</v>
      </c>
      <c r="D146" s="130" t="s">
        <v>116</v>
      </c>
      <c r="E146" s="131" t="s">
        <v>176</v>
      </c>
      <c r="F146" s="132" t="s">
        <v>177</v>
      </c>
      <c r="G146" s="133" t="s">
        <v>119</v>
      </c>
      <c r="H146" s="134">
        <v>2</v>
      </c>
      <c r="I146" s="135"/>
      <c r="J146" s="135">
        <f t="shared" si="0"/>
        <v>0</v>
      </c>
      <c r="K146" s="136"/>
      <c r="L146" s="137"/>
      <c r="M146" s="138" t="s">
        <v>1</v>
      </c>
      <c r="N146" s="139" t="s">
        <v>39</v>
      </c>
      <c r="O146" s="140">
        <v>0</v>
      </c>
      <c r="P146" s="140">
        <f t="shared" si="1"/>
        <v>0</v>
      </c>
      <c r="Q146" s="140">
        <v>2.8E-3</v>
      </c>
      <c r="R146" s="140">
        <f t="shared" si="2"/>
        <v>5.5999999999999999E-3</v>
      </c>
      <c r="S146" s="140">
        <v>0</v>
      </c>
      <c r="T146" s="141">
        <f t="shared" si="3"/>
        <v>0</v>
      </c>
      <c r="AR146" s="142" t="s">
        <v>120</v>
      </c>
      <c r="AT146" s="142" t="s">
        <v>116</v>
      </c>
      <c r="AU146" s="142" t="s">
        <v>121</v>
      </c>
      <c r="AY146" s="16" t="s">
        <v>112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121</v>
      </c>
      <c r="BK146" s="143">
        <f t="shared" si="9"/>
        <v>0</v>
      </c>
      <c r="BL146" s="16" t="s">
        <v>122</v>
      </c>
      <c r="BM146" s="142" t="s">
        <v>178</v>
      </c>
    </row>
    <row r="147" spans="2:65" s="11" customFormat="1" ht="22.95" customHeight="1">
      <c r="B147" s="118"/>
      <c r="D147" s="119" t="s">
        <v>72</v>
      </c>
      <c r="E147" s="127" t="s">
        <v>153</v>
      </c>
      <c r="F147" s="127" t="s">
        <v>179</v>
      </c>
      <c r="J147" s="128">
        <f>SUM(J148:J170)</f>
        <v>0</v>
      </c>
      <c r="L147" s="118"/>
      <c r="M147" s="122"/>
      <c r="P147" s="123">
        <f>SUM(P148:P170)</f>
        <v>2.0330298999999998</v>
      </c>
      <c r="R147" s="123">
        <f>SUM(R148:R170)</f>
        <v>0.1639159</v>
      </c>
      <c r="T147" s="124">
        <f>SUM(T148:T170)</f>
        <v>0</v>
      </c>
      <c r="AR147" s="119" t="s">
        <v>78</v>
      </c>
      <c r="AT147" s="125" t="s">
        <v>72</v>
      </c>
      <c r="AU147" s="125" t="s">
        <v>78</v>
      </c>
      <c r="AY147" s="119" t="s">
        <v>112</v>
      </c>
      <c r="BK147" s="126">
        <f>SUM(BK148:BK170)</f>
        <v>0</v>
      </c>
    </row>
    <row r="148" spans="2:65" s="1" customFormat="1" ht="24.15" customHeight="1">
      <c r="B148" s="129"/>
      <c r="C148" s="144" t="s">
        <v>180</v>
      </c>
      <c r="D148" s="144" t="s">
        <v>125</v>
      </c>
      <c r="E148" s="145" t="s">
        <v>181</v>
      </c>
      <c r="F148" s="146" t="s">
        <v>182</v>
      </c>
      <c r="G148" s="147" t="s">
        <v>140</v>
      </c>
      <c r="H148" s="148">
        <v>4.609</v>
      </c>
      <c r="I148" s="149"/>
      <c r="J148" s="149">
        <f>ROUND(I148*H148,2)</f>
        <v>0</v>
      </c>
      <c r="K148" s="150"/>
      <c r="L148" s="28"/>
      <c r="M148" s="151" t="s">
        <v>1</v>
      </c>
      <c r="N148" s="152" t="s">
        <v>39</v>
      </c>
      <c r="O148" s="140">
        <v>5.2080000000000001E-2</v>
      </c>
      <c r="P148" s="140">
        <f>O148*H148</f>
        <v>0.24003672000000001</v>
      </c>
      <c r="Q148" s="140">
        <v>4.0000000000000002E-4</v>
      </c>
      <c r="R148" s="140">
        <f>Q148*H148</f>
        <v>1.8436000000000001E-3</v>
      </c>
      <c r="S148" s="140">
        <v>0</v>
      </c>
      <c r="T148" s="141">
        <f>S148*H148</f>
        <v>0</v>
      </c>
      <c r="AR148" s="142" t="s">
        <v>122</v>
      </c>
      <c r="AT148" s="142" t="s">
        <v>125</v>
      </c>
      <c r="AU148" s="142" t="s">
        <v>121</v>
      </c>
      <c r="AY148" s="16" t="s">
        <v>112</v>
      </c>
      <c r="BE148" s="143">
        <f>IF(N148="základná",J148,0)</f>
        <v>0</v>
      </c>
      <c r="BF148" s="143">
        <f>IF(N148="znížená",J148,0)</f>
        <v>0</v>
      </c>
      <c r="BG148" s="143">
        <f>IF(N148="zákl. prenesená",J148,0)</f>
        <v>0</v>
      </c>
      <c r="BH148" s="143">
        <f>IF(N148="zníž. prenesená",J148,0)</f>
        <v>0</v>
      </c>
      <c r="BI148" s="143">
        <f>IF(N148="nulová",J148,0)</f>
        <v>0</v>
      </c>
      <c r="BJ148" s="16" t="s">
        <v>121</v>
      </c>
      <c r="BK148" s="143">
        <f>ROUND(I148*H148,2)</f>
        <v>0</v>
      </c>
      <c r="BL148" s="16" t="s">
        <v>122</v>
      </c>
      <c r="BM148" s="142" t="s">
        <v>183</v>
      </c>
    </row>
    <row r="149" spans="2:65" s="12" customFormat="1">
      <c r="B149" s="153"/>
      <c r="D149" s="154" t="s">
        <v>132</v>
      </c>
      <c r="E149" s="159" t="s">
        <v>1</v>
      </c>
      <c r="F149" s="155" t="s">
        <v>184</v>
      </c>
      <c r="H149" s="156">
        <v>1.4490000000000001</v>
      </c>
      <c r="L149" s="153"/>
      <c r="M149" s="157"/>
      <c r="T149" s="158"/>
      <c r="AT149" s="159" t="s">
        <v>132</v>
      </c>
      <c r="AU149" s="159" t="s">
        <v>121</v>
      </c>
      <c r="AV149" s="12" t="s">
        <v>121</v>
      </c>
      <c r="AW149" s="12" t="s">
        <v>30</v>
      </c>
      <c r="AX149" s="12" t="s">
        <v>73</v>
      </c>
      <c r="AY149" s="159" t="s">
        <v>112</v>
      </c>
    </row>
    <row r="150" spans="2:65" s="12" customFormat="1">
      <c r="B150" s="153"/>
      <c r="D150" s="154" t="s">
        <v>132</v>
      </c>
      <c r="E150" s="159" t="s">
        <v>1</v>
      </c>
      <c r="F150" s="155" t="s">
        <v>185</v>
      </c>
      <c r="H150" s="156">
        <v>7</v>
      </c>
      <c r="L150" s="153"/>
      <c r="M150" s="157"/>
      <c r="T150" s="158"/>
      <c r="AT150" s="159" t="s">
        <v>132</v>
      </c>
      <c r="AU150" s="159" t="s">
        <v>121</v>
      </c>
      <c r="AV150" s="12" t="s">
        <v>121</v>
      </c>
      <c r="AW150" s="12" t="s">
        <v>30</v>
      </c>
      <c r="AX150" s="12" t="s">
        <v>73</v>
      </c>
      <c r="AY150" s="159" t="s">
        <v>112</v>
      </c>
    </row>
    <row r="151" spans="2:65" s="12" customFormat="1">
      <c r="B151" s="153"/>
      <c r="D151" s="154" t="s">
        <v>132</v>
      </c>
      <c r="E151" s="159" t="s">
        <v>1</v>
      </c>
      <c r="F151" s="155" t="s">
        <v>186</v>
      </c>
      <c r="H151" s="156">
        <v>1.05</v>
      </c>
      <c r="L151" s="153"/>
      <c r="M151" s="157"/>
      <c r="T151" s="158"/>
      <c r="AT151" s="159" t="s">
        <v>132</v>
      </c>
      <c r="AU151" s="159" t="s">
        <v>121</v>
      </c>
      <c r="AV151" s="12" t="s">
        <v>121</v>
      </c>
      <c r="AW151" s="12" t="s">
        <v>30</v>
      </c>
      <c r="AX151" s="12" t="s">
        <v>73</v>
      </c>
      <c r="AY151" s="159" t="s">
        <v>112</v>
      </c>
    </row>
    <row r="152" spans="2:65" s="12" customFormat="1">
      <c r="B152" s="153"/>
      <c r="D152" s="154" t="s">
        <v>132</v>
      </c>
      <c r="E152" s="159" t="s">
        <v>1</v>
      </c>
      <c r="F152" s="155" t="s">
        <v>187</v>
      </c>
      <c r="H152" s="156">
        <v>7.4</v>
      </c>
      <c r="L152" s="153"/>
      <c r="M152" s="157"/>
      <c r="T152" s="158"/>
      <c r="AT152" s="159" t="s">
        <v>132</v>
      </c>
      <c r="AU152" s="159" t="s">
        <v>121</v>
      </c>
      <c r="AV152" s="12" t="s">
        <v>121</v>
      </c>
      <c r="AW152" s="12" t="s">
        <v>30</v>
      </c>
      <c r="AX152" s="12" t="s">
        <v>73</v>
      </c>
      <c r="AY152" s="159" t="s">
        <v>112</v>
      </c>
    </row>
    <row r="153" spans="2:65" s="12" customFormat="1">
      <c r="B153" s="153"/>
      <c r="D153" s="154" t="s">
        <v>132</v>
      </c>
      <c r="E153" s="159" t="s">
        <v>1</v>
      </c>
      <c r="F153" s="155" t="s">
        <v>188</v>
      </c>
      <c r="H153" s="156">
        <v>1.1100000000000001</v>
      </c>
      <c r="L153" s="153"/>
      <c r="M153" s="157"/>
      <c r="T153" s="158"/>
      <c r="AT153" s="159" t="s">
        <v>132</v>
      </c>
      <c r="AU153" s="159" t="s">
        <v>121</v>
      </c>
      <c r="AV153" s="12" t="s">
        <v>121</v>
      </c>
      <c r="AW153" s="12" t="s">
        <v>30</v>
      </c>
      <c r="AX153" s="12" t="s">
        <v>73</v>
      </c>
      <c r="AY153" s="159" t="s">
        <v>112</v>
      </c>
    </row>
    <row r="154" spans="2:65" s="12" customFormat="1">
      <c r="B154" s="153"/>
      <c r="D154" s="154" t="s">
        <v>132</v>
      </c>
      <c r="E154" s="159" t="s">
        <v>1</v>
      </c>
      <c r="F154" s="155" t="s">
        <v>189</v>
      </c>
      <c r="H154" s="156">
        <v>3.609</v>
      </c>
      <c r="L154" s="153"/>
      <c r="M154" s="157"/>
      <c r="T154" s="158"/>
      <c r="AT154" s="159" t="s">
        <v>132</v>
      </c>
      <c r="AU154" s="159" t="s">
        <v>121</v>
      </c>
      <c r="AV154" s="12" t="s">
        <v>121</v>
      </c>
      <c r="AW154" s="12" t="s">
        <v>30</v>
      </c>
      <c r="AX154" s="12" t="s">
        <v>78</v>
      </c>
      <c r="AY154" s="159" t="s">
        <v>112</v>
      </c>
    </row>
    <row r="155" spans="2:65" s="1" customFormat="1" ht="37.950000000000003" customHeight="1">
      <c r="B155" s="129"/>
      <c r="C155" s="144" t="s">
        <v>190</v>
      </c>
      <c r="D155" s="144" t="s">
        <v>125</v>
      </c>
      <c r="E155" s="145" t="s">
        <v>191</v>
      </c>
      <c r="F155" s="146" t="s">
        <v>192</v>
      </c>
      <c r="G155" s="147" t="s">
        <v>140</v>
      </c>
      <c r="H155" s="148">
        <v>4.609</v>
      </c>
      <c r="I155" s="149"/>
      <c r="J155" s="149">
        <f>ROUND(I155*H155,2)</f>
        <v>0</v>
      </c>
      <c r="K155" s="150"/>
      <c r="L155" s="28"/>
      <c r="M155" s="151" t="s">
        <v>1</v>
      </c>
      <c r="N155" s="152" t="s">
        <v>39</v>
      </c>
      <c r="O155" s="140">
        <v>0.38901999999999998</v>
      </c>
      <c r="P155" s="140">
        <f>O155*H155</f>
        <v>1.7929931799999999</v>
      </c>
      <c r="Q155" s="140">
        <v>1.47E-2</v>
      </c>
      <c r="R155" s="140">
        <f>Q155*H155</f>
        <v>6.7752300000000001E-2</v>
      </c>
      <c r="S155" s="140">
        <v>0</v>
      </c>
      <c r="T155" s="141">
        <f>S155*H155</f>
        <v>0</v>
      </c>
      <c r="AR155" s="142" t="s">
        <v>122</v>
      </c>
      <c r="AT155" s="142" t="s">
        <v>125</v>
      </c>
      <c r="AU155" s="142" t="s">
        <v>121</v>
      </c>
      <c r="AY155" s="16" t="s">
        <v>112</v>
      </c>
      <c r="BE155" s="143">
        <f>IF(N155="základná",J155,0)</f>
        <v>0</v>
      </c>
      <c r="BF155" s="143">
        <f>IF(N155="znížená",J155,0)</f>
        <v>0</v>
      </c>
      <c r="BG155" s="143">
        <f>IF(N155="zákl. prenesená",J155,0)</f>
        <v>0</v>
      </c>
      <c r="BH155" s="143">
        <f>IF(N155="zníž. prenesená",J155,0)</f>
        <v>0</v>
      </c>
      <c r="BI155" s="143">
        <f>IF(N155="nulová",J155,0)</f>
        <v>0</v>
      </c>
      <c r="BJ155" s="16" t="s">
        <v>121</v>
      </c>
      <c r="BK155" s="143">
        <f>ROUND(I155*H155,2)</f>
        <v>0</v>
      </c>
      <c r="BL155" s="16" t="s">
        <v>122</v>
      </c>
      <c r="BM155" s="142" t="s">
        <v>193</v>
      </c>
    </row>
    <row r="156" spans="2:65" s="12" customFormat="1">
      <c r="B156" s="153"/>
      <c r="D156" s="154" t="s">
        <v>132</v>
      </c>
      <c r="E156" s="159" t="s">
        <v>1</v>
      </c>
      <c r="F156" s="155" t="s">
        <v>142</v>
      </c>
      <c r="H156" s="156">
        <v>1.4490000000000001</v>
      </c>
      <c r="L156" s="153"/>
      <c r="M156" s="157"/>
      <c r="T156" s="158"/>
      <c r="AT156" s="159" t="s">
        <v>132</v>
      </c>
      <c r="AU156" s="159" t="s">
        <v>121</v>
      </c>
      <c r="AV156" s="12" t="s">
        <v>121</v>
      </c>
      <c r="AW156" s="12" t="s">
        <v>30</v>
      </c>
      <c r="AX156" s="12" t="s">
        <v>73</v>
      </c>
      <c r="AY156" s="159" t="s">
        <v>112</v>
      </c>
    </row>
    <row r="157" spans="2:65" s="12" customFormat="1">
      <c r="B157" s="153"/>
      <c r="D157" s="154" t="s">
        <v>132</v>
      </c>
      <c r="E157" s="159" t="s">
        <v>1</v>
      </c>
      <c r="F157" s="155" t="s">
        <v>184</v>
      </c>
      <c r="H157" s="156">
        <v>1.4490000000000001</v>
      </c>
      <c r="L157" s="153"/>
      <c r="M157" s="157"/>
      <c r="T157" s="158"/>
      <c r="AT157" s="159" t="s">
        <v>132</v>
      </c>
      <c r="AU157" s="159" t="s">
        <v>121</v>
      </c>
      <c r="AV157" s="12" t="s">
        <v>121</v>
      </c>
      <c r="AW157" s="12" t="s">
        <v>30</v>
      </c>
      <c r="AX157" s="12" t="s">
        <v>73</v>
      </c>
      <c r="AY157" s="159" t="s">
        <v>112</v>
      </c>
    </row>
    <row r="158" spans="2:65" s="12" customFormat="1">
      <c r="B158" s="153"/>
      <c r="D158" s="154" t="s">
        <v>132</v>
      </c>
      <c r="E158" s="159" t="s">
        <v>1</v>
      </c>
      <c r="F158" s="155" t="s">
        <v>185</v>
      </c>
      <c r="H158" s="156">
        <v>7</v>
      </c>
      <c r="L158" s="153"/>
      <c r="M158" s="157"/>
      <c r="T158" s="158"/>
      <c r="AT158" s="159" t="s">
        <v>132</v>
      </c>
      <c r="AU158" s="159" t="s">
        <v>121</v>
      </c>
      <c r="AV158" s="12" t="s">
        <v>121</v>
      </c>
      <c r="AW158" s="12" t="s">
        <v>30</v>
      </c>
      <c r="AX158" s="12" t="s">
        <v>73</v>
      </c>
      <c r="AY158" s="159" t="s">
        <v>112</v>
      </c>
    </row>
    <row r="159" spans="2:65" s="12" customFormat="1">
      <c r="B159" s="153"/>
      <c r="D159" s="154" t="s">
        <v>132</v>
      </c>
      <c r="E159" s="159" t="s">
        <v>1</v>
      </c>
      <c r="F159" s="155" t="s">
        <v>186</v>
      </c>
      <c r="H159" s="156">
        <v>1.05</v>
      </c>
      <c r="L159" s="153"/>
      <c r="M159" s="157"/>
      <c r="T159" s="158"/>
      <c r="AT159" s="159" t="s">
        <v>132</v>
      </c>
      <c r="AU159" s="159" t="s">
        <v>121</v>
      </c>
      <c r="AV159" s="12" t="s">
        <v>121</v>
      </c>
      <c r="AW159" s="12" t="s">
        <v>30</v>
      </c>
      <c r="AX159" s="12" t="s">
        <v>73</v>
      </c>
      <c r="AY159" s="159" t="s">
        <v>112</v>
      </c>
    </row>
    <row r="160" spans="2:65" s="12" customFormat="1">
      <c r="B160" s="153"/>
      <c r="D160" s="154" t="s">
        <v>132</v>
      </c>
      <c r="E160" s="159" t="s">
        <v>1</v>
      </c>
      <c r="F160" s="155" t="s">
        <v>187</v>
      </c>
      <c r="H160" s="156">
        <v>7.4</v>
      </c>
      <c r="L160" s="153"/>
      <c r="M160" s="157"/>
      <c r="T160" s="158"/>
      <c r="AT160" s="159" t="s">
        <v>132</v>
      </c>
      <c r="AU160" s="159" t="s">
        <v>121</v>
      </c>
      <c r="AV160" s="12" t="s">
        <v>121</v>
      </c>
      <c r="AW160" s="12" t="s">
        <v>30</v>
      </c>
      <c r="AX160" s="12" t="s">
        <v>73</v>
      </c>
      <c r="AY160" s="159" t="s">
        <v>112</v>
      </c>
    </row>
    <row r="161" spans="2:65" s="12" customFormat="1">
      <c r="B161" s="153"/>
      <c r="D161" s="154" t="s">
        <v>132</v>
      </c>
      <c r="E161" s="159" t="s">
        <v>1</v>
      </c>
      <c r="F161" s="155" t="s">
        <v>188</v>
      </c>
      <c r="H161" s="156">
        <v>1.1100000000000001</v>
      </c>
      <c r="L161" s="153"/>
      <c r="M161" s="157"/>
      <c r="T161" s="158"/>
      <c r="AT161" s="159" t="s">
        <v>132</v>
      </c>
      <c r="AU161" s="159" t="s">
        <v>121</v>
      </c>
      <c r="AV161" s="12" t="s">
        <v>121</v>
      </c>
      <c r="AW161" s="12" t="s">
        <v>30</v>
      </c>
      <c r="AX161" s="12" t="s">
        <v>73</v>
      </c>
      <c r="AY161" s="159" t="s">
        <v>112</v>
      </c>
    </row>
    <row r="162" spans="2:65" s="12" customFormat="1">
      <c r="B162" s="153"/>
      <c r="D162" s="154" t="s">
        <v>132</v>
      </c>
      <c r="E162" s="159" t="s">
        <v>1</v>
      </c>
      <c r="F162" s="155" t="s">
        <v>189</v>
      </c>
      <c r="H162" s="156">
        <v>3.609</v>
      </c>
      <c r="L162" s="153"/>
      <c r="M162" s="157"/>
      <c r="T162" s="158"/>
      <c r="AT162" s="159" t="s">
        <v>132</v>
      </c>
      <c r="AU162" s="159" t="s">
        <v>121</v>
      </c>
      <c r="AV162" s="12" t="s">
        <v>121</v>
      </c>
      <c r="AW162" s="12" t="s">
        <v>30</v>
      </c>
      <c r="AX162" s="12" t="s">
        <v>78</v>
      </c>
      <c r="AY162" s="159" t="s">
        <v>112</v>
      </c>
    </row>
    <row r="163" spans="2:65" s="1" customFormat="1" ht="24.15" customHeight="1">
      <c r="B163" s="129"/>
      <c r="C163" s="130" t="s">
        <v>194</v>
      </c>
      <c r="D163" s="130" t="s">
        <v>116</v>
      </c>
      <c r="E163" s="131" t="s">
        <v>195</v>
      </c>
      <c r="F163" s="132" t="s">
        <v>196</v>
      </c>
      <c r="G163" s="133" t="s">
        <v>197</v>
      </c>
      <c r="H163" s="134">
        <v>28.8</v>
      </c>
      <c r="I163" s="135"/>
      <c r="J163" s="135">
        <f>ROUND(I163*H163,2)</f>
        <v>0</v>
      </c>
      <c r="K163" s="136"/>
      <c r="L163" s="137"/>
      <c r="M163" s="138" t="s">
        <v>1</v>
      </c>
      <c r="N163" s="139" t="s">
        <v>39</v>
      </c>
      <c r="O163" s="140">
        <v>0</v>
      </c>
      <c r="P163" s="140">
        <f>O163*H163</f>
        <v>0</v>
      </c>
      <c r="Q163" s="140">
        <v>2.8999999999999998E-3</v>
      </c>
      <c r="R163" s="140">
        <f>Q163*H163</f>
        <v>8.3519999999999997E-2</v>
      </c>
      <c r="S163" s="140">
        <v>0</v>
      </c>
      <c r="T163" s="141">
        <f>S163*H163</f>
        <v>0</v>
      </c>
      <c r="AR163" s="142" t="s">
        <v>120</v>
      </c>
      <c r="AT163" s="142" t="s">
        <v>116</v>
      </c>
      <c r="AU163" s="142" t="s">
        <v>121</v>
      </c>
      <c r="AY163" s="16" t="s">
        <v>112</v>
      </c>
      <c r="BE163" s="143">
        <f>IF(N163="základná",J163,0)</f>
        <v>0</v>
      </c>
      <c r="BF163" s="143">
        <f>IF(N163="znížená",J163,0)</f>
        <v>0</v>
      </c>
      <c r="BG163" s="143">
        <f>IF(N163="zákl. prenesená",J163,0)</f>
        <v>0</v>
      </c>
      <c r="BH163" s="143">
        <f>IF(N163="zníž. prenesená",J163,0)</f>
        <v>0</v>
      </c>
      <c r="BI163" s="143">
        <f>IF(N163="nulová",J163,0)</f>
        <v>0</v>
      </c>
      <c r="BJ163" s="16" t="s">
        <v>121</v>
      </c>
      <c r="BK163" s="143">
        <f>ROUND(I163*H163,2)</f>
        <v>0</v>
      </c>
      <c r="BL163" s="16" t="s">
        <v>122</v>
      </c>
      <c r="BM163" s="142" t="s">
        <v>198</v>
      </c>
    </row>
    <row r="164" spans="2:65" s="12" customFormat="1" ht="20.399999999999999">
      <c r="B164" s="153"/>
      <c r="D164" s="154" t="s">
        <v>132</v>
      </c>
      <c r="E164" s="159" t="s">
        <v>1</v>
      </c>
      <c r="F164" s="155" t="s">
        <v>199</v>
      </c>
      <c r="H164" s="156">
        <v>14</v>
      </c>
      <c r="L164" s="153"/>
      <c r="M164" s="157"/>
      <c r="T164" s="158"/>
      <c r="AT164" s="159" t="s">
        <v>132</v>
      </c>
      <c r="AU164" s="159" t="s">
        <v>121</v>
      </c>
      <c r="AV164" s="12" t="s">
        <v>121</v>
      </c>
      <c r="AW164" s="12" t="s">
        <v>30</v>
      </c>
      <c r="AX164" s="12" t="s">
        <v>73</v>
      </c>
      <c r="AY164" s="159" t="s">
        <v>112</v>
      </c>
    </row>
    <row r="165" spans="2:65" s="12" customFormat="1" ht="20.399999999999999">
      <c r="B165" s="153"/>
      <c r="D165" s="154" t="s">
        <v>132</v>
      </c>
      <c r="E165" s="159" t="s">
        <v>1</v>
      </c>
      <c r="F165" s="155" t="s">
        <v>200</v>
      </c>
      <c r="H165" s="156">
        <v>14.8</v>
      </c>
      <c r="L165" s="153"/>
      <c r="M165" s="157"/>
      <c r="T165" s="158"/>
      <c r="AT165" s="159" t="s">
        <v>132</v>
      </c>
      <c r="AU165" s="159" t="s">
        <v>121</v>
      </c>
      <c r="AV165" s="12" t="s">
        <v>121</v>
      </c>
      <c r="AW165" s="12" t="s">
        <v>30</v>
      </c>
      <c r="AX165" s="12" t="s">
        <v>73</v>
      </c>
      <c r="AY165" s="159" t="s">
        <v>112</v>
      </c>
    </row>
    <row r="166" spans="2:65" s="13" customFormat="1">
      <c r="B166" s="160"/>
      <c r="D166" s="154" t="s">
        <v>132</v>
      </c>
      <c r="E166" s="161" t="s">
        <v>1</v>
      </c>
      <c r="F166" s="162" t="s">
        <v>201</v>
      </c>
      <c r="H166" s="163">
        <v>28.8</v>
      </c>
      <c r="L166" s="160"/>
      <c r="M166" s="164"/>
      <c r="T166" s="165"/>
      <c r="AT166" s="161" t="s">
        <v>132</v>
      </c>
      <c r="AU166" s="161" t="s">
        <v>121</v>
      </c>
      <c r="AV166" s="13" t="s">
        <v>122</v>
      </c>
      <c r="AW166" s="13" t="s">
        <v>30</v>
      </c>
      <c r="AX166" s="13" t="s">
        <v>78</v>
      </c>
      <c r="AY166" s="161" t="s">
        <v>112</v>
      </c>
    </row>
    <row r="167" spans="2:65" s="1" customFormat="1" ht="24.15" customHeight="1">
      <c r="B167" s="129"/>
      <c r="C167" s="144" t="s">
        <v>202</v>
      </c>
      <c r="D167" s="144" t="s">
        <v>125</v>
      </c>
      <c r="E167" s="145" t="s">
        <v>203</v>
      </c>
      <c r="F167" s="146" t="s">
        <v>204</v>
      </c>
      <c r="G167" s="147" t="s">
        <v>140</v>
      </c>
      <c r="H167" s="148">
        <v>3.3119999999999998</v>
      </c>
      <c r="I167" s="149"/>
      <c r="J167" s="149">
        <f>ROUND(I167*H167,2)</f>
        <v>0</v>
      </c>
      <c r="K167" s="150"/>
      <c r="L167" s="28"/>
      <c r="M167" s="151" t="s">
        <v>1</v>
      </c>
      <c r="N167" s="152" t="s">
        <v>39</v>
      </c>
      <c r="O167" s="140">
        <v>0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122</v>
      </c>
      <c r="AT167" s="142" t="s">
        <v>125</v>
      </c>
      <c r="AU167" s="142" t="s">
        <v>121</v>
      </c>
      <c r="AY167" s="16" t="s">
        <v>112</v>
      </c>
      <c r="BE167" s="143">
        <f>IF(N167="základná",J167,0)</f>
        <v>0</v>
      </c>
      <c r="BF167" s="143">
        <f>IF(N167="znížená",J167,0)</f>
        <v>0</v>
      </c>
      <c r="BG167" s="143">
        <f>IF(N167="zákl. prenesená",J167,0)</f>
        <v>0</v>
      </c>
      <c r="BH167" s="143">
        <f>IF(N167="zníž. prenesená",J167,0)</f>
        <v>0</v>
      </c>
      <c r="BI167" s="143">
        <f>IF(N167="nulová",J167,0)</f>
        <v>0</v>
      </c>
      <c r="BJ167" s="16" t="s">
        <v>121</v>
      </c>
      <c r="BK167" s="143">
        <f>ROUND(I167*H167,2)</f>
        <v>0</v>
      </c>
      <c r="BL167" s="16" t="s">
        <v>122</v>
      </c>
      <c r="BM167" s="142" t="s">
        <v>205</v>
      </c>
    </row>
    <row r="168" spans="2:65" s="12" customFormat="1">
      <c r="B168" s="153"/>
      <c r="D168" s="154" t="s">
        <v>132</v>
      </c>
      <c r="E168" s="159" t="s">
        <v>1</v>
      </c>
      <c r="F168" s="155" t="s">
        <v>364</v>
      </c>
      <c r="H168" s="156">
        <v>3.3119999999999998</v>
      </c>
      <c r="L168" s="153"/>
      <c r="M168" s="157"/>
      <c r="T168" s="158"/>
      <c r="AT168" s="159" t="s">
        <v>132</v>
      </c>
      <c r="AU168" s="159" t="s">
        <v>121</v>
      </c>
      <c r="AV168" s="12" t="s">
        <v>121</v>
      </c>
      <c r="AW168" s="12" t="s">
        <v>30</v>
      </c>
      <c r="AX168" s="12" t="s">
        <v>78</v>
      </c>
      <c r="AY168" s="159" t="s">
        <v>112</v>
      </c>
    </row>
    <row r="169" spans="2:65" s="1" customFormat="1" ht="24.15" customHeight="1">
      <c r="B169" s="129"/>
      <c r="C169" s="144" t="s">
        <v>206</v>
      </c>
      <c r="D169" s="144" t="s">
        <v>125</v>
      </c>
      <c r="E169" s="145" t="s">
        <v>207</v>
      </c>
      <c r="F169" s="146" t="s">
        <v>208</v>
      </c>
      <c r="G169" s="147" t="s">
        <v>119</v>
      </c>
      <c r="H169" s="148">
        <v>1</v>
      </c>
      <c r="I169" s="149"/>
      <c r="J169" s="149">
        <f>ROUND(I169*H169,2)</f>
        <v>0</v>
      </c>
      <c r="K169" s="150"/>
      <c r="L169" s="28"/>
      <c r="M169" s="151" t="s">
        <v>1</v>
      </c>
      <c r="N169" s="152" t="s">
        <v>39</v>
      </c>
      <c r="O169" s="140">
        <v>0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122</v>
      </c>
      <c r="AT169" s="142" t="s">
        <v>125</v>
      </c>
      <c r="AU169" s="142" t="s">
        <v>121</v>
      </c>
      <c r="AY169" s="16" t="s">
        <v>112</v>
      </c>
      <c r="BE169" s="143">
        <f>IF(N169="základná",J169,0)</f>
        <v>0</v>
      </c>
      <c r="BF169" s="143">
        <f>IF(N169="znížená",J169,0)</f>
        <v>0</v>
      </c>
      <c r="BG169" s="143">
        <f>IF(N169="zákl. prenesená",J169,0)</f>
        <v>0</v>
      </c>
      <c r="BH169" s="143">
        <f>IF(N169="zníž. prenesená",J169,0)</f>
        <v>0</v>
      </c>
      <c r="BI169" s="143">
        <f>IF(N169="nulová",J169,0)</f>
        <v>0</v>
      </c>
      <c r="BJ169" s="16" t="s">
        <v>121</v>
      </c>
      <c r="BK169" s="143">
        <f>ROUND(I169*H169,2)</f>
        <v>0</v>
      </c>
      <c r="BL169" s="16" t="s">
        <v>122</v>
      </c>
      <c r="BM169" s="142" t="s">
        <v>209</v>
      </c>
    </row>
    <row r="170" spans="2:65" s="1" customFormat="1" ht="21.75" customHeight="1">
      <c r="B170" s="129"/>
      <c r="C170" s="130" t="s">
        <v>210</v>
      </c>
      <c r="D170" s="130" t="s">
        <v>116</v>
      </c>
      <c r="E170" s="131" t="s">
        <v>211</v>
      </c>
      <c r="F170" s="132" t="s">
        <v>212</v>
      </c>
      <c r="G170" s="133" t="s">
        <v>119</v>
      </c>
      <c r="H170" s="134">
        <v>1</v>
      </c>
      <c r="I170" s="135"/>
      <c r="J170" s="135">
        <f>ROUND(I170*H170,2)</f>
        <v>0</v>
      </c>
      <c r="K170" s="136"/>
      <c r="L170" s="137"/>
      <c r="M170" s="138" t="s">
        <v>1</v>
      </c>
      <c r="N170" s="139" t="s">
        <v>39</v>
      </c>
      <c r="O170" s="140">
        <v>0</v>
      </c>
      <c r="P170" s="140">
        <f>O170*H170</f>
        <v>0</v>
      </c>
      <c r="Q170" s="140">
        <v>1.0800000000000001E-2</v>
      </c>
      <c r="R170" s="140">
        <f>Q170*H170</f>
        <v>1.0800000000000001E-2</v>
      </c>
      <c r="S170" s="140">
        <v>0</v>
      </c>
      <c r="T170" s="141">
        <f>S170*H170</f>
        <v>0</v>
      </c>
      <c r="AR170" s="142" t="s">
        <v>120</v>
      </c>
      <c r="AT170" s="142" t="s">
        <v>116</v>
      </c>
      <c r="AU170" s="142" t="s">
        <v>121</v>
      </c>
      <c r="AY170" s="16" t="s">
        <v>112</v>
      </c>
      <c r="BE170" s="143">
        <f>IF(N170="základná",J170,0)</f>
        <v>0</v>
      </c>
      <c r="BF170" s="143">
        <f>IF(N170="znížená",J170,0)</f>
        <v>0</v>
      </c>
      <c r="BG170" s="143">
        <f>IF(N170="zákl. prenesená",J170,0)</f>
        <v>0</v>
      </c>
      <c r="BH170" s="143">
        <f>IF(N170="zníž. prenesená",J170,0)</f>
        <v>0</v>
      </c>
      <c r="BI170" s="143">
        <f>IF(N170="nulová",J170,0)</f>
        <v>0</v>
      </c>
      <c r="BJ170" s="16" t="s">
        <v>121</v>
      </c>
      <c r="BK170" s="143">
        <f>ROUND(I170*H170,2)</f>
        <v>0</v>
      </c>
      <c r="BL170" s="16" t="s">
        <v>122</v>
      </c>
      <c r="BM170" s="142" t="s">
        <v>213</v>
      </c>
    </row>
    <row r="171" spans="2:65" s="11" customFormat="1" ht="22.95" customHeight="1">
      <c r="B171" s="118"/>
      <c r="D171" s="119" t="s">
        <v>72</v>
      </c>
      <c r="E171" s="127" t="s">
        <v>163</v>
      </c>
      <c r="F171" s="127" t="s">
        <v>214</v>
      </c>
      <c r="J171" s="128">
        <f>SUM(J172:J182)</f>
        <v>0</v>
      </c>
      <c r="L171" s="118"/>
      <c r="M171" s="122"/>
      <c r="P171" s="123">
        <f>SUM(P172:P182)</f>
        <v>2.8933960000000005</v>
      </c>
      <c r="R171" s="123">
        <f>SUM(R172:R182)</f>
        <v>6.5439999999999997E-4</v>
      </c>
      <c r="T171" s="124">
        <f>SUM(T172:T182)</f>
        <v>0.34758</v>
      </c>
      <c r="AR171" s="119" t="s">
        <v>78</v>
      </c>
      <c r="AT171" s="125" t="s">
        <v>72</v>
      </c>
      <c r="AU171" s="125" t="s">
        <v>78</v>
      </c>
      <c r="AY171" s="119" t="s">
        <v>112</v>
      </c>
      <c r="BK171" s="126">
        <f>SUM(BK172:BK182)</f>
        <v>0</v>
      </c>
    </row>
    <row r="172" spans="2:65" s="1" customFormat="1" ht="24.15" customHeight="1">
      <c r="B172" s="129"/>
      <c r="C172" s="144" t="s">
        <v>215</v>
      </c>
      <c r="D172" s="144" t="s">
        <v>125</v>
      </c>
      <c r="E172" s="145" t="s">
        <v>216</v>
      </c>
      <c r="F172" s="146" t="s">
        <v>217</v>
      </c>
      <c r="G172" s="147" t="s">
        <v>119</v>
      </c>
      <c r="H172" s="148">
        <v>1</v>
      </c>
      <c r="I172" s="149"/>
      <c r="J172" s="149">
        <f>ROUND(I172*H172,2)</f>
        <v>0</v>
      </c>
      <c r="K172" s="150"/>
      <c r="L172" s="28"/>
      <c r="M172" s="151" t="s">
        <v>1</v>
      </c>
      <c r="N172" s="152" t="s">
        <v>39</v>
      </c>
      <c r="O172" s="140">
        <v>0.89529000000000003</v>
      </c>
      <c r="P172" s="140">
        <f>O172*H172</f>
        <v>0.89529000000000003</v>
      </c>
      <c r="Q172" s="140">
        <v>6.5439999999999997E-4</v>
      </c>
      <c r="R172" s="140">
        <f>Q172*H172</f>
        <v>6.5439999999999997E-4</v>
      </c>
      <c r="S172" s="140">
        <v>0</v>
      </c>
      <c r="T172" s="141">
        <f>S172*H172</f>
        <v>0</v>
      </c>
      <c r="AR172" s="142" t="s">
        <v>122</v>
      </c>
      <c r="AT172" s="142" t="s">
        <v>125</v>
      </c>
      <c r="AU172" s="142" t="s">
        <v>121</v>
      </c>
      <c r="AY172" s="16" t="s">
        <v>112</v>
      </c>
      <c r="BE172" s="143">
        <f>IF(N172="základná",J172,0)</f>
        <v>0</v>
      </c>
      <c r="BF172" s="143">
        <f>IF(N172="znížená",J172,0)</f>
        <v>0</v>
      </c>
      <c r="BG172" s="143">
        <f>IF(N172="zákl. prenesená",J172,0)</f>
        <v>0</v>
      </c>
      <c r="BH172" s="143">
        <f>IF(N172="zníž. prenesená",J172,0)</f>
        <v>0</v>
      </c>
      <c r="BI172" s="143">
        <f>IF(N172="nulová",J172,0)</f>
        <v>0</v>
      </c>
      <c r="BJ172" s="16" t="s">
        <v>121</v>
      </c>
      <c r="BK172" s="143">
        <f>ROUND(I172*H172,2)</f>
        <v>0</v>
      </c>
      <c r="BL172" s="16" t="s">
        <v>122</v>
      </c>
      <c r="BM172" s="142" t="s">
        <v>218</v>
      </c>
    </row>
    <row r="173" spans="2:65" s="1" customFormat="1" ht="24.15" customHeight="1">
      <c r="B173" s="129"/>
      <c r="C173" s="144" t="s">
        <v>219</v>
      </c>
      <c r="D173" s="144" t="s">
        <v>125</v>
      </c>
      <c r="E173" s="145" t="s">
        <v>220</v>
      </c>
      <c r="F173" s="146" t="s">
        <v>221</v>
      </c>
      <c r="G173" s="147" t="s">
        <v>140</v>
      </c>
      <c r="H173" s="148">
        <v>2.5</v>
      </c>
      <c r="I173" s="149"/>
      <c r="J173" s="149">
        <f>ROUND(I173*H173,2)</f>
        <v>0</v>
      </c>
      <c r="K173" s="150"/>
      <c r="L173" s="28"/>
      <c r="M173" s="151" t="s">
        <v>1</v>
      </c>
      <c r="N173" s="152" t="s">
        <v>39</v>
      </c>
      <c r="O173" s="140">
        <v>0.19800000000000001</v>
      </c>
      <c r="P173" s="140">
        <f>O173*H173</f>
        <v>0.495</v>
      </c>
      <c r="Q173" s="140">
        <v>0</v>
      </c>
      <c r="R173" s="140">
        <f>Q173*H173</f>
        <v>0</v>
      </c>
      <c r="S173" s="140">
        <v>7.4999999999999997E-2</v>
      </c>
      <c r="T173" s="141">
        <f>S173*H173</f>
        <v>0.1875</v>
      </c>
      <c r="AR173" s="142" t="s">
        <v>122</v>
      </c>
      <c r="AT173" s="142" t="s">
        <v>125</v>
      </c>
      <c r="AU173" s="142" t="s">
        <v>121</v>
      </c>
      <c r="AY173" s="16" t="s">
        <v>112</v>
      </c>
      <c r="BE173" s="143">
        <f>IF(N173="základná",J173,0)</f>
        <v>0</v>
      </c>
      <c r="BF173" s="143">
        <f>IF(N173="znížená",J173,0)</f>
        <v>0</v>
      </c>
      <c r="BG173" s="143">
        <f>IF(N173="zákl. prenesená",J173,0)</f>
        <v>0</v>
      </c>
      <c r="BH173" s="143">
        <f>IF(N173="zníž. prenesená",J173,0)</f>
        <v>0</v>
      </c>
      <c r="BI173" s="143">
        <f>IF(N173="nulová",J173,0)</f>
        <v>0</v>
      </c>
      <c r="BJ173" s="16" t="s">
        <v>121</v>
      </c>
      <c r="BK173" s="143">
        <f>ROUND(I173*H173,2)</f>
        <v>0</v>
      </c>
      <c r="BL173" s="16" t="s">
        <v>122</v>
      </c>
      <c r="BM173" s="142" t="s">
        <v>222</v>
      </c>
    </row>
    <row r="174" spans="2:65" s="1" customFormat="1" ht="33" customHeight="1">
      <c r="B174" s="129"/>
      <c r="C174" s="144" t="s">
        <v>223</v>
      </c>
      <c r="D174" s="144" t="s">
        <v>125</v>
      </c>
      <c r="E174" s="145" t="s">
        <v>224</v>
      </c>
      <c r="F174" s="146" t="s">
        <v>225</v>
      </c>
      <c r="G174" s="147" t="s">
        <v>140</v>
      </c>
      <c r="H174" s="148">
        <v>12.37</v>
      </c>
      <c r="I174" s="149"/>
      <c r="J174" s="149">
        <f>ROUND(I174*H174,2)</f>
        <v>0</v>
      </c>
      <c r="K174" s="150"/>
      <c r="L174" s="28"/>
      <c r="M174" s="151" t="s">
        <v>1</v>
      </c>
      <c r="N174" s="152" t="s">
        <v>39</v>
      </c>
      <c r="O174" s="140">
        <v>0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122</v>
      </c>
      <c r="AT174" s="142" t="s">
        <v>125</v>
      </c>
      <c r="AU174" s="142" t="s">
        <v>121</v>
      </c>
      <c r="AY174" s="16" t="s">
        <v>112</v>
      </c>
      <c r="BE174" s="143">
        <f>IF(N174="základná",J174,0)</f>
        <v>0</v>
      </c>
      <c r="BF174" s="143">
        <f>IF(N174="znížená",J174,0)</f>
        <v>0</v>
      </c>
      <c r="BG174" s="143">
        <f>IF(N174="zákl. prenesená",J174,0)</f>
        <v>0</v>
      </c>
      <c r="BH174" s="143">
        <f>IF(N174="zníž. prenesená",J174,0)</f>
        <v>0</v>
      </c>
      <c r="BI174" s="143">
        <f>IF(N174="nulová",J174,0)</f>
        <v>0</v>
      </c>
      <c r="BJ174" s="16" t="s">
        <v>121</v>
      </c>
      <c r="BK174" s="143">
        <f>ROUND(I174*H174,2)</f>
        <v>0</v>
      </c>
      <c r="BL174" s="16" t="s">
        <v>122</v>
      </c>
      <c r="BM174" s="142" t="s">
        <v>226</v>
      </c>
    </row>
    <row r="175" spans="2:65" s="1" customFormat="1" ht="33" customHeight="1">
      <c r="B175" s="129"/>
      <c r="C175" s="144" t="s">
        <v>227</v>
      </c>
      <c r="D175" s="144" t="s">
        <v>125</v>
      </c>
      <c r="E175" s="145" t="s">
        <v>228</v>
      </c>
      <c r="F175" s="146" t="s">
        <v>229</v>
      </c>
      <c r="G175" s="147" t="s">
        <v>140</v>
      </c>
      <c r="H175" s="148">
        <v>1.05</v>
      </c>
      <c r="I175" s="149"/>
      <c r="J175" s="149">
        <f>ROUND(I175*H175,2)</f>
        <v>0</v>
      </c>
      <c r="K175" s="150"/>
      <c r="L175" s="28"/>
      <c r="M175" s="151" t="s">
        <v>1</v>
      </c>
      <c r="N175" s="152" t="s">
        <v>39</v>
      </c>
      <c r="O175" s="140">
        <v>0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122</v>
      </c>
      <c r="AT175" s="142" t="s">
        <v>125</v>
      </c>
      <c r="AU175" s="142" t="s">
        <v>121</v>
      </c>
      <c r="AY175" s="16" t="s">
        <v>112</v>
      </c>
      <c r="BE175" s="143">
        <f>IF(N175="základná",J175,0)</f>
        <v>0</v>
      </c>
      <c r="BF175" s="143">
        <f>IF(N175="znížená",J175,0)</f>
        <v>0</v>
      </c>
      <c r="BG175" s="143">
        <f>IF(N175="zákl. prenesená",J175,0)</f>
        <v>0</v>
      </c>
      <c r="BH175" s="143">
        <f>IF(N175="zníž. prenesená",J175,0)</f>
        <v>0</v>
      </c>
      <c r="BI175" s="143">
        <f>IF(N175="nulová",J175,0)</f>
        <v>0</v>
      </c>
      <c r="BJ175" s="16" t="s">
        <v>121</v>
      </c>
      <c r="BK175" s="143">
        <f>ROUND(I175*H175,2)</f>
        <v>0</v>
      </c>
      <c r="BL175" s="16" t="s">
        <v>122</v>
      </c>
      <c r="BM175" s="142" t="s">
        <v>230</v>
      </c>
    </row>
    <row r="176" spans="2:65" s="12" customFormat="1">
      <c r="B176" s="153"/>
      <c r="D176" s="154" t="s">
        <v>132</v>
      </c>
      <c r="E176" s="159" t="s">
        <v>1</v>
      </c>
      <c r="F176" s="155" t="s">
        <v>231</v>
      </c>
      <c r="H176" s="156">
        <v>7</v>
      </c>
      <c r="L176" s="153"/>
      <c r="M176" s="157"/>
      <c r="T176" s="158"/>
      <c r="AT176" s="159" t="s">
        <v>132</v>
      </c>
      <c r="AU176" s="159" t="s">
        <v>121</v>
      </c>
      <c r="AV176" s="12" t="s">
        <v>121</v>
      </c>
      <c r="AW176" s="12" t="s">
        <v>30</v>
      </c>
      <c r="AX176" s="12" t="s">
        <v>73</v>
      </c>
      <c r="AY176" s="159" t="s">
        <v>112</v>
      </c>
    </row>
    <row r="177" spans="2:65" s="12" customFormat="1">
      <c r="B177" s="153"/>
      <c r="D177" s="154" t="s">
        <v>132</v>
      </c>
      <c r="E177" s="159" t="s">
        <v>1</v>
      </c>
      <c r="F177" s="155" t="s">
        <v>232</v>
      </c>
      <c r="H177" s="156">
        <v>1.05</v>
      </c>
      <c r="L177" s="153"/>
      <c r="M177" s="157"/>
      <c r="T177" s="158"/>
      <c r="AT177" s="159" t="s">
        <v>132</v>
      </c>
      <c r="AU177" s="159" t="s">
        <v>121</v>
      </c>
      <c r="AV177" s="12" t="s">
        <v>121</v>
      </c>
      <c r="AW177" s="12" t="s">
        <v>30</v>
      </c>
      <c r="AX177" s="12" t="s">
        <v>78</v>
      </c>
      <c r="AY177" s="159" t="s">
        <v>112</v>
      </c>
    </row>
    <row r="178" spans="2:65" s="1" customFormat="1" ht="24.15" customHeight="1">
      <c r="B178" s="129"/>
      <c r="C178" s="144" t="s">
        <v>233</v>
      </c>
      <c r="D178" s="144" t="s">
        <v>125</v>
      </c>
      <c r="E178" s="145" t="s">
        <v>234</v>
      </c>
      <c r="F178" s="146" t="s">
        <v>235</v>
      </c>
      <c r="G178" s="147" t="s">
        <v>197</v>
      </c>
      <c r="H178" s="148">
        <v>5.34</v>
      </c>
      <c r="I178" s="149"/>
      <c r="J178" s="149">
        <f>ROUND(I178*H178,2)</f>
        <v>0</v>
      </c>
      <c r="K178" s="150"/>
      <c r="L178" s="28"/>
      <c r="M178" s="151" t="s">
        <v>1</v>
      </c>
      <c r="N178" s="152" t="s">
        <v>39</v>
      </c>
      <c r="O178" s="140">
        <v>0.188</v>
      </c>
      <c r="P178" s="140">
        <f>O178*H178</f>
        <v>1.0039199999999999</v>
      </c>
      <c r="Q178" s="140">
        <v>0</v>
      </c>
      <c r="R178" s="140">
        <f>Q178*H178</f>
        <v>0</v>
      </c>
      <c r="S178" s="140">
        <v>1.2E-2</v>
      </c>
      <c r="T178" s="141">
        <f>S178*H178</f>
        <v>6.4079999999999998E-2</v>
      </c>
      <c r="AR178" s="142" t="s">
        <v>122</v>
      </c>
      <c r="AT178" s="142" t="s">
        <v>125</v>
      </c>
      <c r="AU178" s="142" t="s">
        <v>121</v>
      </c>
      <c r="AY178" s="16" t="s">
        <v>112</v>
      </c>
      <c r="BE178" s="143">
        <f>IF(N178="základná",J178,0)</f>
        <v>0</v>
      </c>
      <c r="BF178" s="143">
        <f>IF(N178="znížená",J178,0)</f>
        <v>0</v>
      </c>
      <c r="BG178" s="143">
        <f>IF(N178="zákl. prenesená",J178,0)</f>
        <v>0</v>
      </c>
      <c r="BH178" s="143">
        <f>IF(N178="zníž. prenesená",J178,0)</f>
        <v>0</v>
      </c>
      <c r="BI178" s="143">
        <f>IF(N178="nulová",J178,0)</f>
        <v>0</v>
      </c>
      <c r="BJ178" s="16" t="s">
        <v>121</v>
      </c>
      <c r="BK178" s="143">
        <f>ROUND(I178*H178,2)</f>
        <v>0</v>
      </c>
      <c r="BL178" s="16" t="s">
        <v>122</v>
      </c>
      <c r="BM178" s="142" t="s">
        <v>236</v>
      </c>
    </row>
    <row r="179" spans="2:65" s="12" customFormat="1">
      <c r="B179" s="153"/>
      <c r="D179" s="154" t="s">
        <v>132</v>
      </c>
      <c r="E179" s="159" t="s">
        <v>1</v>
      </c>
      <c r="F179" s="155" t="s">
        <v>237</v>
      </c>
      <c r="H179" s="156">
        <v>5.34</v>
      </c>
      <c r="L179" s="153"/>
      <c r="M179" s="157"/>
      <c r="T179" s="158"/>
      <c r="AT179" s="159" t="s">
        <v>132</v>
      </c>
      <c r="AU179" s="159" t="s">
        <v>121</v>
      </c>
      <c r="AV179" s="12" t="s">
        <v>121</v>
      </c>
      <c r="AW179" s="12" t="s">
        <v>30</v>
      </c>
      <c r="AX179" s="12" t="s">
        <v>78</v>
      </c>
      <c r="AY179" s="159" t="s">
        <v>112</v>
      </c>
    </row>
    <row r="180" spans="2:65" s="1" customFormat="1" ht="24.15" customHeight="1">
      <c r="B180" s="129"/>
      <c r="C180" s="144" t="s">
        <v>238</v>
      </c>
      <c r="D180" s="144" t="s">
        <v>125</v>
      </c>
      <c r="E180" s="145" t="s">
        <v>239</v>
      </c>
      <c r="F180" s="146" t="s">
        <v>240</v>
      </c>
      <c r="G180" s="147" t="s">
        <v>119</v>
      </c>
      <c r="H180" s="148">
        <v>4</v>
      </c>
      <c r="I180" s="149"/>
      <c r="J180" s="149">
        <f>ROUND(I180*H180,2)</f>
        <v>0</v>
      </c>
      <c r="K180" s="150"/>
      <c r="L180" s="28"/>
      <c r="M180" s="151" t="s">
        <v>1</v>
      </c>
      <c r="N180" s="152" t="s">
        <v>39</v>
      </c>
      <c r="O180" s="140">
        <v>4.9000000000000002E-2</v>
      </c>
      <c r="P180" s="140">
        <f>O180*H180</f>
        <v>0.19600000000000001</v>
      </c>
      <c r="Q180" s="140">
        <v>0</v>
      </c>
      <c r="R180" s="140">
        <f>Q180*H180</f>
        <v>0</v>
      </c>
      <c r="S180" s="140">
        <v>2.4E-2</v>
      </c>
      <c r="T180" s="141">
        <f>S180*H180</f>
        <v>9.6000000000000002E-2</v>
      </c>
      <c r="AR180" s="142" t="s">
        <v>122</v>
      </c>
      <c r="AT180" s="142" t="s">
        <v>125</v>
      </c>
      <c r="AU180" s="142" t="s">
        <v>121</v>
      </c>
      <c r="AY180" s="16" t="s">
        <v>112</v>
      </c>
      <c r="BE180" s="143">
        <f>IF(N180="základná",J180,0)</f>
        <v>0</v>
      </c>
      <c r="BF180" s="143">
        <f>IF(N180="znížená",J180,0)</f>
        <v>0</v>
      </c>
      <c r="BG180" s="143">
        <f>IF(N180="zákl. prenesená",J180,0)</f>
        <v>0</v>
      </c>
      <c r="BH180" s="143">
        <f>IF(N180="zníž. prenesená",J180,0)</f>
        <v>0</v>
      </c>
      <c r="BI180" s="143">
        <f>IF(N180="nulová",J180,0)</f>
        <v>0</v>
      </c>
      <c r="BJ180" s="16" t="s">
        <v>121</v>
      </c>
      <c r="BK180" s="143">
        <f>ROUND(I180*H180,2)</f>
        <v>0</v>
      </c>
      <c r="BL180" s="16" t="s">
        <v>122</v>
      </c>
      <c r="BM180" s="142" t="s">
        <v>241</v>
      </c>
    </row>
    <row r="181" spans="2:65" s="1" customFormat="1" ht="21.75" customHeight="1">
      <c r="B181" s="129"/>
      <c r="C181" s="144" t="s">
        <v>242</v>
      </c>
      <c r="D181" s="144" t="s">
        <v>125</v>
      </c>
      <c r="E181" s="145" t="s">
        <v>243</v>
      </c>
      <c r="F181" s="146" t="s">
        <v>244</v>
      </c>
      <c r="G181" s="147" t="s">
        <v>245</v>
      </c>
      <c r="H181" s="148">
        <v>0.50700000000000001</v>
      </c>
      <c r="I181" s="149"/>
      <c r="J181" s="149">
        <f>ROUND(I181*H181,2)</f>
        <v>0</v>
      </c>
      <c r="K181" s="150"/>
      <c r="L181" s="28"/>
      <c r="M181" s="151" t="s">
        <v>1</v>
      </c>
      <c r="N181" s="152" t="s">
        <v>39</v>
      </c>
      <c r="O181" s="140">
        <v>0.59799999999999998</v>
      </c>
      <c r="P181" s="140">
        <f>O181*H181</f>
        <v>0.30318600000000001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122</v>
      </c>
      <c r="AT181" s="142" t="s">
        <v>125</v>
      </c>
      <c r="AU181" s="142" t="s">
        <v>121</v>
      </c>
      <c r="AY181" s="16" t="s">
        <v>112</v>
      </c>
      <c r="BE181" s="143">
        <f>IF(N181="základná",J181,0)</f>
        <v>0</v>
      </c>
      <c r="BF181" s="143">
        <f>IF(N181="znížená",J181,0)</f>
        <v>0</v>
      </c>
      <c r="BG181" s="143">
        <f>IF(N181="zákl. prenesená",J181,0)</f>
        <v>0</v>
      </c>
      <c r="BH181" s="143">
        <f>IF(N181="zníž. prenesená",J181,0)</f>
        <v>0</v>
      </c>
      <c r="BI181" s="143">
        <f>IF(N181="nulová",J181,0)</f>
        <v>0</v>
      </c>
      <c r="BJ181" s="16" t="s">
        <v>121</v>
      </c>
      <c r="BK181" s="143">
        <f>ROUND(I181*H181,2)</f>
        <v>0</v>
      </c>
      <c r="BL181" s="16" t="s">
        <v>122</v>
      </c>
      <c r="BM181" s="142" t="s">
        <v>246</v>
      </c>
    </row>
    <row r="182" spans="2:65" s="1" customFormat="1" ht="24.15" customHeight="1">
      <c r="B182" s="129"/>
      <c r="C182" s="144" t="s">
        <v>247</v>
      </c>
      <c r="D182" s="144" t="s">
        <v>125</v>
      </c>
      <c r="E182" s="145" t="s">
        <v>248</v>
      </c>
      <c r="F182" s="146" t="s">
        <v>249</v>
      </c>
      <c r="G182" s="147" t="s">
        <v>245</v>
      </c>
      <c r="H182" s="148">
        <v>0.50700000000000001</v>
      </c>
      <c r="I182" s="149"/>
      <c r="J182" s="149">
        <f>ROUND(I182*H182,2)</f>
        <v>0</v>
      </c>
      <c r="K182" s="150"/>
      <c r="L182" s="28"/>
      <c r="M182" s="151" t="s">
        <v>1</v>
      </c>
      <c r="N182" s="152" t="s">
        <v>39</v>
      </c>
      <c r="O182" s="140">
        <v>0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122</v>
      </c>
      <c r="AT182" s="142" t="s">
        <v>125</v>
      </c>
      <c r="AU182" s="142" t="s">
        <v>121</v>
      </c>
      <c r="AY182" s="16" t="s">
        <v>112</v>
      </c>
      <c r="BE182" s="143">
        <f>IF(N182="základná",J182,0)</f>
        <v>0</v>
      </c>
      <c r="BF182" s="143">
        <f>IF(N182="znížená",J182,0)</f>
        <v>0</v>
      </c>
      <c r="BG182" s="143">
        <f>IF(N182="zákl. prenesená",J182,0)</f>
        <v>0</v>
      </c>
      <c r="BH182" s="143">
        <f>IF(N182="zníž. prenesená",J182,0)</f>
        <v>0</v>
      </c>
      <c r="BI182" s="143">
        <f>IF(N182="nulová",J182,0)</f>
        <v>0</v>
      </c>
      <c r="BJ182" s="16" t="s">
        <v>121</v>
      </c>
      <c r="BK182" s="143">
        <f>ROUND(I182*H182,2)</f>
        <v>0</v>
      </c>
      <c r="BL182" s="16" t="s">
        <v>122</v>
      </c>
      <c r="BM182" s="142" t="s">
        <v>250</v>
      </c>
    </row>
    <row r="183" spans="2:65" s="11" customFormat="1" ht="22.95" customHeight="1">
      <c r="B183" s="118"/>
      <c r="D183" s="119" t="s">
        <v>72</v>
      </c>
      <c r="E183" s="127" t="s">
        <v>251</v>
      </c>
      <c r="F183" s="127" t="s">
        <v>252</v>
      </c>
      <c r="J183" s="128">
        <f>BK183</f>
        <v>0</v>
      </c>
      <c r="L183" s="118"/>
      <c r="M183" s="122"/>
      <c r="P183" s="123">
        <f>P184</f>
        <v>2.950828</v>
      </c>
      <c r="R183" s="123">
        <f>R184</f>
        <v>0</v>
      </c>
      <c r="T183" s="124">
        <f>T184</f>
        <v>0</v>
      </c>
      <c r="AR183" s="119" t="s">
        <v>78</v>
      </c>
      <c r="AT183" s="125" t="s">
        <v>72</v>
      </c>
      <c r="AU183" s="125" t="s">
        <v>78</v>
      </c>
      <c r="AY183" s="119" t="s">
        <v>112</v>
      </c>
      <c r="BK183" s="126">
        <f>BK184</f>
        <v>0</v>
      </c>
    </row>
    <row r="184" spans="2:65" s="1" customFormat="1" ht="24.15" customHeight="1">
      <c r="B184" s="129"/>
      <c r="C184" s="144" t="s">
        <v>253</v>
      </c>
      <c r="D184" s="144" t="s">
        <v>125</v>
      </c>
      <c r="E184" s="145" t="s">
        <v>254</v>
      </c>
      <c r="F184" s="146" t="s">
        <v>255</v>
      </c>
      <c r="G184" s="147" t="s">
        <v>245</v>
      </c>
      <c r="H184" s="148">
        <v>3.286</v>
      </c>
      <c r="I184" s="149"/>
      <c r="J184" s="149">
        <f>ROUND(I184*H184,2)</f>
        <v>0</v>
      </c>
      <c r="K184" s="150"/>
      <c r="L184" s="28"/>
      <c r="M184" s="151" t="s">
        <v>1</v>
      </c>
      <c r="N184" s="152" t="s">
        <v>39</v>
      </c>
      <c r="O184" s="140">
        <v>0.89800000000000002</v>
      </c>
      <c r="P184" s="140">
        <f>O184*H184</f>
        <v>2.950828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122</v>
      </c>
      <c r="AT184" s="142" t="s">
        <v>125</v>
      </c>
      <c r="AU184" s="142" t="s">
        <v>121</v>
      </c>
      <c r="AY184" s="16" t="s">
        <v>112</v>
      </c>
      <c r="BE184" s="143">
        <f>IF(N184="základná",J184,0)</f>
        <v>0</v>
      </c>
      <c r="BF184" s="143">
        <f>IF(N184="znížená",J184,0)</f>
        <v>0</v>
      </c>
      <c r="BG184" s="143">
        <f>IF(N184="zákl. prenesená",J184,0)</f>
        <v>0</v>
      </c>
      <c r="BH184" s="143">
        <f>IF(N184="zníž. prenesená",J184,0)</f>
        <v>0</v>
      </c>
      <c r="BI184" s="143">
        <f>IF(N184="nulová",J184,0)</f>
        <v>0</v>
      </c>
      <c r="BJ184" s="16" t="s">
        <v>121</v>
      </c>
      <c r="BK184" s="143">
        <f>ROUND(I184*H184,2)</f>
        <v>0</v>
      </c>
      <c r="BL184" s="16" t="s">
        <v>122</v>
      </c>
      <c r="BM184" s="142" t="s">
        <v>256</v>
      </c>
    </row>
    <row r="185" spans="2:65" s="11" customFormat="1" ht="25.95" customHeight="1">
      <c r="B185" s="118"/>
      <c r="D185" s="119" t="s">
        <v>72</v>
      </c>
      <c r="E185" s="120" t="s">
        <v>257</v>
      </c>
      <c r="F185" s="120" t="s">
        <v>258</v>
      </c>
      <c r="J185" s="121">
        <f>SUM(J186,J188,J208,J210,J218)</f>
        <v>0</v>
      </c>
      <c r="L185" s="118"/>
      <c r="M185" s="122"/>
      <c r="P185" s="123">
        <f>P186+P188+P207+P208+P210+P218</f>
        <v>48.730869999999996</v>
      </c>
      <c r="R185" s="123">
        <f>R186+R188+R207+R208+R210+R218</f>
        <v>0.1913176</v>
      </c>
      <c r="T185" s="124">
        <f>T186+T188+T207+T208+T210+T218</f>
        <v>7.8339999999999993E-2</v>
      </c>
      <c r="AR185" s="119" t="s">
        <v>121</v>
      </c>
      <c r="AT185" s="125" t="s">
        <v>72</v>
      </c>
      <c r="AU185" s="125" t="s">
        <v>73</v>
      </c>
      <c r="AY185" s="119" t="s">
        <v>112</v>
      </c>
      <c r="BK185" s="126">
        <f>BK186+BK188+BK207+BK208+BK210+BK218</f>
        <v>0</v>
      </c>
    </row>
    <row r="186" spans="2:65" s="11" customFormat="1" ht="22.95" customHeight="1">
      <c r="B186" s="118"/>
      <c r="D186" s="119" t="s">
        <v>72</v>
      </c>
      <c r="E186" s="127" t="s">
        <v>259</v>
      </c>
      <c r="F186" s="127" t="s">
        <v>260</v>
      </c>
      <c r="J186" s="128">
        <f>BK186</f>
        <v>0</v>
      </c>
      <c r="L186" s="118"/>
      <c r="M186" s="122"/>
      <c r="P186" s="123">
        <f>P187</f>
        <v>0.14000000000000001</v>
      </c>
      <c r="R186" s="123">
        <f>R187</f>
        <v>0</v>
      </c>
      <c r="T186" s="124">
        <f>T187</f>
        <v>0</v>
      </c>
      <c r="AR186" s="119" t="s">
        <v>121</v>
      </c>
      <c r="AT186" s="125" t="s">
        <v>72</v>
      </c>
      <c r="AU186" s="125" t="s">
        <v>78</v>
      </c>
      <c r="AY186" s="119" t="s">
        <v>112</v>
      </c>
      <c r="BK186" s="126">
        <f>BK187</f>
        <v>0</v>
      </c>
    </row>
    <row r="187" spans="2:65" s="1" customFormat="1" ht="24.15" customHeight="1">
      <c r="B187" s="129"/>
      <c r="C187" s="144" t="s">
        <v>261</v>
      </c>
      <c r="D187" s="144" t="s">
        <v>125</v>
      </c>
      <c r="E187" s="145" t="s">
        <v>262</v>
      </c>
      <c r="F187" s="146" t="s">
        <v>263</v>
      </c>
      <c r="G187" s="147" t="s">
        <v>119</v>
      </c>
      <c r="H187" s="148">
        <v>1</v>
      </c>
      <c r="I187" s="149"/>
      <c r="J187" s="149">
        <f>ROUND(I187*H187,2)</f>
        <v>0</v>
      </c>
      <c r="K187" s="150"/>
      <c r="L187" s="28"/>
      <c r="M187" s="151" t="s">
        <v>1</v>
      </c>
      <c r="N187" s="152" t="s">
        <v>39</v>
      </c>
      <c r="O187" s="140">
        <v>0.14000000000000001</v>
      </c>
      <c r="P187" s="140">
        <f>O187*H187</f>
        <v>0.14000000000000001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264</v>
      </c>
      <c r="AT187" s="142" t="s">
        <v>125</v>
      </c>
      <c r="AU187" s="142" t="s">
        <v>121</v>
      </c>
      <c r="AY187" s="16" t="s">
        <v>112</v>
      </c>
      <c r="BE187" s="143">
        <f>IF(N187="základná",J187,0)</f>
        <v>0</v>
      </c>
      <c r="BF187" s="143">
        <f>IF(N187="znížená",J187,0)</f>
        <v>0</v>
      </c>
      <c r="BG187" s="143">
        <f>IF(N187="zákl. prenesená",J187,0)</f>
        <v>0</v>
      </c>
      <c r="BH187" s="143">
        <f>IF(N187="zníž. prenesená",J187,0)</f>
        <v>0</v>
      </c>
      <c r="BI187" s="143">
        <f>IF(N187="nulová",J187,0)</f>
        <v>0</v>
      </c>
      <c r="BJ187" s="16" t="s">
        <v>121</v>
      </c>
      <c r="BK187" s="143">
        <f>ROUND(I187*H187,2)</f>
        <v>0</v>
      </c>
      <c r="BL187" s="16" t="s">
        <v>264</v>
      </c>
      <c r="BM187" s="142" t="s">
        <v>265</v>
      </c>
    </row>
    <row r="188" spans="2:65" s="11" customFormat="1" ht="22.95" customHeight="1">
      <c r="B188" s="118"/>
      <c r="D188" s="119" t="s">
        <v>72</v>
      </c>
      <c r="E188" s="127" t="s">
        <v>266</v>
      </c>
      <c r="F188" s="127" t="s">
        <v>267</v>
      </c>
      <c r="J188" s="128">
        <f>BK188</f>
        <v>0</v>
      </c>
      <c r="L188" s="118"/>
      <c r="M188" s="122"/>
      <c r="P188" s="123">
        <f>SUM(P189:P206)</f>
        <v>6.08962</v>
      </c>
      <c r="R188" s="123">
        <f>SUM(R189:R206)</f>
        <v>1.6799999999999998E-5</v>
      </c>
      <c r="T188" s="124">
        <f>SUM(T189:T206)</f>
        <v>7.8339999999999993E-2</v>
      </c>
      <c r="AR188" s="119" t="s">
        <v>121</v>
      </c>
      <c r="AT188" s="125" t="s">
        <v>72</v>
      </c>
      <c r="AU188" s="125" t="s">
        <v>78</v>
      </c>
      <c r="AY188" s="119" t="s">
        <v>112</v>
      </c>
      <c r="BK188" s="126">
        <f>SUM(BK189:BK206)</f>
        <v>0</v>
      </c>
    </row>
    <row r="189" spans="2:65" s="1" customFormat="1" ht="24.15" customHeight="1">
      <c r="B189" s="129"/>
      <c r="C189" s="144" t="s">
        <v>268</v>
      </c>
      <c r="D189" s="144" t="s">
        <v>125</v>
      </c>
      <c r="E189" s="145" t="s">
        <v>269</v>
      </c>
      <c r="F189" s="146" t="s">
        <v>270</v>
      </c>
      <c r="G189" s="147" t="s">
        <v>271</v>
      </c>
      <c r="H189" s="148">
        <v>2</v>
      </c>
      <c r="I189" s="149"/>
      <c r="J189" s="149">
        <f t="shared" ref="J189:J194" si="10">ROUND(I189*H189,2)</f>
        <v>0</v>
      </c>
      <c r="K189" s="150"/>
      <c r="L189" s="28"/>
      <c r="M189" s="151" t="s">
        <v>1</v>
      </c>
      <c r="N189" s="152" t="s">
        <v>39</v>
      </c>
      <c r="O189" s="140">
        <v>0.51800000000000002</v>
      </c>
      <c r="P189" s="140">
        <f t="shared" ref="P189:P194" si="11">O189*H189</f>
        <v>1.036</v>
      </c>
      <c r="Q189" s="140">
        <v>0</v>
      </c>
      <c r="R189" s="140">
        <f t="shared" ref="R189:R194" si="12">Q189*H189</f>
        <v>0</v>
      </c>
      <c r="S189" s="140">
        <v>1.933E-2</v>
      </c>
      <c r="T189" s="141">
        <f t="shared" ref="T189:T194" si="13">S189*H189</f>
        <v>3.866E-2</v>
      </c>
      <c r="AR189" s="142" t="s">
        <v>264</v>
      </c>
      <c r="AT189" s="142" t="s">
        <v>125</v>
      </c>
      <c r="AU189" s="142" t="s">
        <v>121</v>
      </c>
      <c r="AY189" s="16" t="s">
        <v>112</v>
      </c>
      <c r="BE189" s="143">
        <f t="shared" ref="BE189:BE194" si="14">IF(N189="základná",J189,0)</f>
        <v>0</v>
      </c>
      <c r="BF189" s="143">
        <f t="shared" ref="BF189:BF194" si="15">IF(N189="znížená",J189,0)</f>
        <v>0</v>
      </c>
      <c r="BG189" s="143">
        <f t="shared" ref="BG189:BG194" si="16">IF(N189="zákl. prenesená",J189,0)</f>
        <v>0</v>
      </c>
      <c r="BH189" s="143">
        <f t="shared" ref="BH189:BH194" si="17">IF(N189="zníž. prenesená",J189,0)</f>
        <v>0</v>
      </c>
      <c r="BI189" s="143">
        <f t="shared" ref="BI189:BI194" si="18">IF(N189="nulová",J189,0)</f>
        <v>0</v>
      </c>
      <c r="BJ189" s="16" t="s">
        <v>121</v>
      </c>
      <c r="BK189" s="143">
        <f t="shared" ref="BK189:BK194" si="19">ROUND(I189*H189,2)</f>
        <v>0</v>
      </c>
      <c r="BL189" s="16" t="s">
        <v>264</v>
      </c>
      <c r="BM189" s="142" t="s">
        <v>272</v>
      </c>
    </row>
    <row r="190" spans="2:65" s="1" customFormat="1" ht="24.15" customHeight="1">
      <c r="B190" s="129"/>
      <c r="C190" s="144" t="s">
        <v>273</v>
      </c>
      <c r="D190" s="144" t="s">
        <v>125</v>
      </c>
      <c r="E190" s="145" t="s">
        <v>274</v>
      </c>
      <c r="F190" s="146" t="s">
        <v>275</v>
      </c>
      <c r="G190" s="147" t="s">
        <v>119</v>
      </c>
      <c r="H190" s="148">
        <v>4</v>
      </c>
      <c r="I190" s="149"/>
      <c r="J190" s="149">
        <f t="shared" si="10"/>
        <v>0</v>
      </c>
      <c r="K190" s="150"/>
      <c r="L190" s="28"/>
      <c r="M190" s="151" t="s">
        <v>1</v>
      </c>
      <c r="N190" s="152" t="s">
        <v>39</v>
      </c>
      <c r="O190" s="140">
        <v>0.90647</v>
      </c>
      <c r="P190" s="140">
        <f t="shared" si="11"/>
        <v>3.62588</v>
      </c>
      <c r="Q190" s="140">
        <v>4.1999999999999996E-6</v>
      </c>
      <c r="R190" s="140">
        <f t="shared" si="12"/>
        <v>1.6799999999999998E-5</v>
      </c>
      <c r="S190" s="140">
        <v>0</v>
      </c>
      <c r="T190" s="141">
        <f t="shared" si="13"/>
        <v>0</v>
      </c>
      <c r="AR190" s="142" t="s">
        <v>264</v>
      </c>
      <c r="AT190" s="142" t="s">
        <v>125</v>
      </c>
      <c r="AU190" s="142" t="s">
        <v>121</v>
      </c>
      <c r="AY190" s="16" t="s">
        <v>112</v>
      </c>
      <c r="BE190" s="143">
        <f t="shared" si="14"/>
        <v>0</v>
      </c>
      <c r="BF190" s="143">
        <f t="shared" si="15"/>
        <v>0</v>
      </c>
      <c r="BG190" s="143">
        <f t="shared" si="16"/>
        <v>0</v>
      </c>
      <c r="BH190" s="143">
        <f t="shared" si="17"/>
        <v>0</v>
      </c>
      <c r="BI190" s="143">
        <f t="shared" si="18"/>
        <v>0</v>
      </c>
      <c r="BJ190" s="16" t="s">
        <v>121</v>
      </c>
      <c r="BK190" s="143">
        <f t="shared" si="19"/>
        <v>0</v>
      </c>
      <c r="BL190" s="16" t="s">
        <v>264</v>
      </c>
      <c r="BM190" s="142" t="s">
        <v>276</v>
      </c>
    </row>
    <row r="191" spans="2:65" s="1" customFormat="1" ht="24.15" customHeight="1">
      <c r="B191" s="129"/>
      <c r="C191" s="144" t="s">
        <v>277</v>
      </c>
      <c r="D191" s="144" t="s">
        <v>125</v>
      </c>
      <c r="E191" s="145" t="s">
        <v>278</v>
      </c>
      <c r="F191" s="146" t="s">
        <v>279</v>
      </c>
      <c r="G191" s="147" t="s">
        <v>119</v>
      </c>
      <c r="H191" s="148">
        <v>1</v>
      </c>
      <c r="I191" s="149"/>
      <c r="J191" s="149">
        <f t="shared" si="10"/>
        <v>0</v>
      </c>
      <c r="K191" s="150"/>
      <c r="L191" s="28"/>
      <c r="M191" s="151" t="s">
        <v>1</v>
      </c>
      <c r="N191" s="152" t="s">
        <v>39</v>
      </c>
      <c r="O191" s="140">
        <v>0.72474000000000005</v>
      </c>
      <c r="P191" s="140">
        <f t="shared" si="11"/>
        <v>0.72474000000000005</v>
      </c>
      <c r="Q191" s="140">
        <v>0</v>
      </c>
      <c r="R191" s="140">
        <f t="shared" si="12"/>
        <v>0</v>
      </c>
      <c r="S191" s="140">
        <v>0</v>
      </c>
      <c r="T191" s="141">
        <f t="shared" si="13"/>
        <v>0</v>
      </c>
      <c r="AR191" s="142" t="s">
        <v>264</v>
      </c>
      <c r="AT191" s="142" t="s">
        <v>125</v>
      </c>
      <c r="AU191" s="142" t="s">
        <v>121</v>
      </c>
      <c r="AY191" s="16" t="s">
        <v>112</v>
      </c>
      <c r="BE191" s="143">
        <f t="shared" si="14"/>
        <v>0</v>
      </c>
      <c r="BF191" s="143">
        <f t="shared" si="15"/>
        <v>0</v>
      </c>
      <c r="BG191" s="143">
        <f t="shared" si="16"/>
        <v>0</v>
      </c>
      <c r="BH191" s="143">
        <f t="shared" si="17"/>
        <v>0</v>
      </c>
      <c r="BI191" s="143">
        <f t="shared" si="18"/>
        <v>0</v>
      </c>
      <c r="BJ191" s="16" t="s">
        <v>121</v>
      </c>
      <c r="BK191" s="143">
        <f t="shared" si="19"/>
        <v>0</v>
      </c>
      <c r="BL191" s="16" t="s">
        <v>264</v>
      </c>
      <c r="BM191" s="142" t="s">
        <v>280</v>
      </c>
    </row>
    <row r="192" spans="2:65" s="1" customFormat="1" ht="21.75" customHeight="1">
      <c r="B192" s="129"/>
      <c r="C192" s="144" t="s">
        <v>281</v>
      </c>
      <c r="D192" s="144" t="s">
        <v>125</v>
      </c>
      <c r="E192" s="145" t="s">
        <v>282</v>
      </c>
      <c r="F192" s="146" t="s">
        <v>283</v>
      </c>
      <c r="G192" s="147" t="s">
        <v>271</v>
      </c>
      <c r="H192" s="148">
        <v>1</v>
      </c>
      <c r="I192" s="149"/>
      <c r="J192" s="149">
        <f t="shared" si="10"/>
        <v>0</v>
      </c>
      <c r="K192" s="150"/>
      <c r="L192" s="28"/>
      <c r="M192" s="151" t="s">
        <v>1</v>
      </c>
      <c r="N192" s="152" t="s">
        <v>39</v>
      </c>
      <c r="O192" s="140">
        <v>0.70299999999999996</v>
      </c>
      <c r="P192" s="140">
        <f t="shared" si="11"/>
        <v>0.70299999999999996</v>
      </c>
      <c r="Q192" s="140">
        <v>0</v>
      </c>
      <c r="R192" s="140">
        <f t="shared" si="12"/>
        <v>0</v>
      </c>
      <c r="S192" s="140">
        <v>3.968E-2</v>
      </c>
      <c r="T192" s="141">
        <f t="shared" si="13"/>
        <v>3.968E-2</v>
      </c>
      <c r="AR192" s="142" t="s">
        <v>264</v>
      </c>
      <c r="AT192" s="142" t="s">
        <v>125</v>
      </c>
      <c r="AU192" s="142" t="s">
        <v>121</v>
      </c>
      <c r="AY192" s="16" t="s">
        <v>112</v>
      </c>
      <c r="BE192" s="143">
        <f t="shared" si="14"/>
        <v>0</v>
      </c>
      <c r="BF192" s="143">
        <f t="shared" si="15"/>
        <v>0</v>
      </c>
      <c r="BG192" s="143">
        <f t="shared" si="16"/>
        <v>0</v>
      </c>
      <c r="BH192" s="143">
        <f t="shared" si="17"/>
        <v>0</v>
      </c>
      <c r="BI192" s="143">
        <f t="shared" si="18"/>
        <v>0</v>
      </c>
      <c r="BJ192" s="16" t="s">
        <v>121</v>
      </c>
      <c r="BK192" s="143">
        <f t="shared" si="19"/>
        <v>0</v>
      </c>
      <c r="BL192" s="16" t="s">
        <v>264</v>
      </c>
      <c r="BM192" s="142" t="s">
        <v>284</v>
      </c>
    </row>
    <row r="193" spans="2:65" s="1" customFormat="1" ht="24.15" customHeight="1">
      <c r="B193" s="129"/>
      <c r="C193" s="144" t="s">
        <v>285</v>
      </c>
      <c r="D193" s="144" t="s">
        <v>125</v>
      </c>
      <c r="E193" s="145" t="s">
        <v>286</v>
      </c>
      <c r="F193" s="146" t="s">
        <v>287</v>
      </c>
      <c r="G193" s="147" t="s">
        <v>271</v>
      </c>
      <c r="H193" s="148">
        <v>2</v>
      </c>
      <c r="I193" s="149"/>
      <c r="J193" s="149">
        <f t="shared" si="10"/>
        <v>0</v>
      </c>
      <c r="K193" s="150"/>
      <c r="L193" s="28"/>
      <c r="M193" s="151" t="s">
        <v>1</v>
      </c>
      <c r="N193" s="152" t="s">
        <v>39</v>
      </c>
      <c r="O193" s="140">
        <v>0</v>
      </c>
      <c r="P193" s="140">
        <f t="shared" si="11"/>
        <v>0</v>
      </c>
      <c r="Q193" s="140">
        <v>0</v>
      </c>
      <c r="R193" s="140">
        <f t="shared" si="12"/>
        <v>0</v>
      </c>
      <c r="S193" s="140">
        <v>0</v>
      </c>
      <c r="T193" s="141">
        <f t="shared" si="13"/>
        <v>0</v>
      </c>
      <c r="AR193" s="142" t="s">
        <v>264</v>
      </c>
      <c r="AT193" s="142" t="s">
        <v>125</v>
      </c>
      <c r="AU193" s="142" t="s">
        <v>121</v>
      </c>
      <c r="AY193" s="16" t="s">
        <v>112</v>
      </c>
      <c r="BE193" s="143">
        <f t="shared" si="14"/>
        <v>0</v>
      </c>
      <c r="BF193" s="143">
        <f t="shared" si="15"/>
        <v>0</v>
      </c>
      <c r="BG193" s="143">
        <f t="shared" si="16"/>
        <v>0</v>
      </c>
      <c r="BH193" s="143">
        <f t="shared" si="17"/>
        <v>0</v>
      </c>
      <c r="BI193" s="143">
        <f t="shared" si="18"/>
        <v>0</v>
      </c>
      <c r="BJ193" s="16" t="s">
        <v>121</v>
      </c>
      <c r="BK193" s="143">
        <f t="shared" si="19"/>
        <v>0</v>
      </c>
      <c r="BL193" s="16" t="s">
        <v>264</v>
      </c>
      <c r="BM193" s="142" t="s">
        <v>288</v>
      </c>
    </row>
    <row r="194" spans="2:65" s="1" customFormat="1" ht="24.15" customHeight="1">
      <c r="B194" s="129"/>
      <c r="C194" s="144" t="s">
        <v>289</v>
      </c>
      <c r="D194" s="144" t="s">
        <v>125</v>
      </c>
      <c r="E194" s="145" t="s">
        <v>290</v>
      </c>
      <c r="F194" s="146" t="s">
        <v>291</v>
      </c>
      <c r="G194" s="147" t="s">
        <v>119</v>
      </c>
      <c r="H194" s="148">
        <v>2</v>
      </c>
      <c r="I194" s="149"/>
      <c r="J194" s="149">
        <f t="shared" si="10"/>
        <v>0</v>
      </c>
      <c r="K194" s="150"/>
      <c r="L194" s="28"/>
      <c r="M194" s="151" t="s">
        <v>1</v>
      </c>
      <c r="N194" s="152" t="s">
        <v>39</v>
      </c>
      <c r="O194" s="140">
        <v>0</v>
      </c>
      <c r="P194" s="140">
        <f t="shared" si="11"/>
        <v>0</v>
      </c>
      <c r="Q194" s="140">
        <v>0</v>
      </c>
      <c r="R194" s="140">
        <f t="shared" si="12"/>
        <v>0</v>
      </c>
      <c r="S194" s="140">
        <v>0</v>
      </c>
      <c r="T194" s="141">
        <f t="shared" si="13"/>
        <v>0</v>
      </c>
      <c r="AR194" s="142" t="s">
        <v>264</v>
      </c>
      <c r="AT194" s="142" t="s">
        <v>125</v>
      </c>
      <c r="AU194" s="142" t="s">
        <v>121</v>
      </c>
      <c r="AY194" s="16" t="s">
        <v>112</v>
      </c>
      <c r="BE194" s="143">
        <f t="shared" si="14"/>
        <v>0</v>
      </c>
      <c r="BF194" s="143">
        <f t="shared" si="15"/>
        <v>0</v>
      </c>
      <c r="BG194" s="143">
        <f t="shared" si="16"/>
        <v>0</v>
      </c>
      <c r="BH194" s="143">
        <f t="shared" si="17"/>
        <v>0</v>
      </c>
      <c r="BI194" s="143">
        <f t="shared" si="18"/>
        <v>0</v>
      </c>
      <c r="BJ194" s="16" t="s">
        <v>121</v>
      </c>
      <c r="BK194" s="143">
        <f t="shared" si="19"/>
        <v>0</v>
      </c>
      <c r="BL194" s="16" t="s">
        <v>264</v>
      </c>
      <c r="BM194" s="142" t="s">
        <v>292</v>
      </c>
    </row>
    <row r="195" spans="2:65" s="14" customFormat="1">
      <c r="B195" s="166"/>
      <c r="D195" s="154" t="s">
        <v>132</v>
      </c>
      <c r="E195" s="167" t="s">
        <v>1</v>
      </c>
      <c r="F195" s="168" t="s">
        <v>293</v>
      </c>
      <c r="H195" s="167" t="s">
        <v>1</v>
      </c>
      <c r="L195" s="166"/>
      <c r="M195" s="169"/>
      <c r="T195" s="170"/>
      <c r="AT195" s="167" t="s">
        <v>132</v>
      </c>
      <c r="AU195" s="167" t="s">
        <v>121</v>
      </c>
      <c r="AV195" s="14" t="s">
        <v>78</v>
      </c>
      <c r="AW195" s="14" t="s">
        <v>30</v>
      </c>
      <c r="AX195" s="14" t="s">
        <v>73</v>
      </c>
      <c r="AY195" s="167" t="s">
        <v>112</v>
      </c>
    </row>
    <row r="196" spans="2:65" s="12" customFormat="1">
      <c r="B196" s="153"/>
      <c r="D196" s="154" t="s">
        <v>132</v>
      </c>
      <c r="E196" s="159" t="s">
        <v>1</v>
      </c>
      <c r="F196" s="155" t="s">
        <v>121</v>
      </c>
      <c r="H196" s="156">
        <v>2</v>
      </c>
      <c r="L196" s="153"/>
      <c r="M196" s="157"/>
      <c r="T196" s="158"/>
      <c r="AT196" s="159" t="s">
        <v>132</v>
      </c>
      <c r="AU196" s="159" t="s">
        <v>121</v>
      </c>
      <c r="AV196" s="12" t="s">
        <v>121</v>
      </c>
      <c r="AW196" s="12" t="s">
        <v>30</v>
      </c>
      <c r="AX196" s="12" t="s">
        <v>73</v>
      </c>
      <c r="AY196" s="159" t="s">
        <v>112</v>
      </c>
    </row>
    <row r="197" spans="2:65" s="13" customFormat="1">
      <c r="B197" s="160"/>
      <c r="D197" s="154" t="s">
        <v>132</v>
      </c>
      <c r="E197" s="161" t="s">
        <v>1</v>
      </c>
      <c r="F197" s="162" t="s">
        <v>201</v>
      </c>
      <c r="H197" s="163">
        <v>2</v>
      </c>
      <c r="L197" s="160"/>
      <c r="M197" s="164"/>
      <c r="T197" s="165"/>
      <c r="AT197" s="161" t="s">
        <v>132</v>
      </c>
      <c r="AU197" s="161" t="s">
        <v>121</v>
      </c>
      <c r="AV197" s="13" t="s">
        <v>122</v>
      </c>
      <c r="AW197" s="13" t="s">
        <v>30</v>
      </c>
      <c r="AX197" s="13" t="s">
        <v>78</v>
      </c>
      <c r="AY197" s="161" t="s">
        <v>112</v>
      </c>
    </row>
    <row r="198" spans="2:65" s="1" customFormat="1" ht="24.15" customHeight="1">
      <c r="B198" s="129"/>
      <c r="C198" s="144" t="s">
        <v>294</v>
      </c>
      <c r="D198" s="144" t="s">
        <v>125</v>
      </c>
      <c r="E198" s="145" t="s">
        <v>295</v>
      </c>
      <c r="F198" s="146" t="s">
        <v>296</v>
      </c>
      <c r="G198" s="147" t="s">
        <v>271</v>
      </c>
      <c r="H198" s="148">
        <v>2</v>
      </c>
      <c r="I198" s="149"/>
      <c r="J198" s="149">
        <f>ROUND(I198*H198,2)</f>
        <v>0</v>
      </c>
      <c r="K198" s="150"/>
      <c r="L198" s="28"/>
      <c r="M198" s="151" t="s">
        <v>1</v>
      </c>
      <c r="N198" s="152" t="s">
        <v>39</v>
      </c>
      <c r="O198" s="140">
        <v>0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264</v>
      </c>
      <c r="AT198" s="142" t="s">
        <v>125</v>
      </c>
      <c r="AU198" s="142" t="s">
        <v>121</v>
      </c>
      <c r="AY198" s="16" t="s">
        <v>112</v>
      </c>
      <c r="BE198" s="143">
        <f>IF(N198="základná",J198,0)</f>
        <v>0</v>
      </c>
      <c r="BF198" s="143">
        <f>IF(N198="znížená",J198,0)</f>
        <v>0</v>
      </c>
      <c r="BG198" s="143">
        <f>IF(N198="zákl. prenesená",J198,0)</f>
        <v>0</v>
      </c>
      <c r="BH198" s="143">
        <f>IF(N198="zníž. prenesená",J198,0)</f>
        <v>0</v>
      </c>
      <c r="BI198" s="143">
        <f>IF(N198="nulová",J198,0)</f>
        <v>0</v>
      </c>
      <c r="BJ198" s="16" t="s">
        <v>121</v>
      </c>
      <c r="BK198" s="143">
        <f>ROUND(I198*H198,2)</f>
        <v>0</v>
      </c>
      <c r="BL198" s="16" t="s">
        <v>264</v>
      </c>
      <c r="BM198" s="142" t="s">
        <v>297</v>
      </c>
    </row>
    <row r="199" spans="2:65" s="1" customFormat="1" ht="33" customHeight="1">
      <c r="B199" s="129"/>
      <c r="C199" s="144" t="s">
        <v>298</v>
      </c>
      <c r="D199" s="144" t="s">
        <v>125</v>
      </c>
      <c r="E199" s="145" t="s">
        <v>299</v>
      </c>
      <c r="F199" s="146" t="s">
        <v>300</v>
      </c>
      <c r="G199" s="147" t="s">
        <v>119</v>
      </c>
      <c r="H199" s="148">
        <v>2</v>
      </c>
      <c r="I199" s="149"/>
      <c r="J199" s="149">
        <f>ROUND(I199*H199,2)</f>
        <v>0</v>
      </c>
      <c r="K199" s="150"/>
      <c r="L199" s="28"/>
      <c r="M199" s="151" t="s">
        <v>1</v>
      </c>
      <c r="N199" s="152" t="s">
        <v>39</v>
      </c>
      <c r="O199" s="140">
        <v>0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264</v>
      </c>
      <c r="AT199" s="142" t="s">
        <v>125</v>
      </c>
      <c r="AU199" s="142" t="s">
        <v>121</v>
      </c>
      <c r="AY199" s="16" t="s">
        <v>112</v>
      </c>
      <c r="BE199" s="143">
        <f>IF(N199="základná",J199,0)</f>
        <v>0</v>
      </c>
      <c r="BF199" s="143">
        <f>IF(N199="znížená",J199,0)</f>
        <v>0</v>
      </c>
      <c r="BG199" s="143">
        <f>IF(N199="zákl. prenesená",J199,0)</f>
        <v>0</v>
      </c>
      <c r="BH199" s="143">
        <f>IF(N199="zníž. prenesená",J199,0)</f>
        <v>0</v>
      </c>
      <c r="BI199" s="143">
        <f>IF(N199="nulová",J199,0)</f>
        <v>0</v>
      </c>
      <c r="BJ199" s="16" t="s">
        <v>121</v>
      </c>
      <c r="BK199" s="143">
        <f>ROUND(I199*H199,2)</f>
        <v>0</v>
      </c>
      <c r="BL199" s="16" t="s">
        <v>264</v>
      </c>
      <c r="BM199" s="142" t="s">
        <v>301</v>
      </c>
    </row>
    <row r="200" spans="2:65" s="1" customFormat="1" ht="37.950000000000003" customHeight="1">
      <c r="B200" s="129"/>
      <c r="C200" s="144" t="s">
        <v>302</v>
      </c>
      <c r="D200" s="144" t="s">
        <v>125</v>
      </c>
      <c r="E200" s="145" t="s">
        <v>303</v>
      </c>
      <c r="F200" s="146" t="s">
        <v>304</v>
      </c>
      <c r="G200" s="147" t="s">
        <v>119</v>
      </c>
      <c r="H200" s="148">
        <v>2</v>
      </c>
      <c r="I200" s="149"/>
      <c r="J200" s="149">
        <f>ROUND(I200*H200,2)</f>
        <v>0</v>
      </c>
      <c r="K200" s="150"/>
      <c r="L200" s="28"/>
      <c r="M200" s="151" t="s">
        <v>1</v>
      </c>
      <c r="N200" s="152" t="s">
        <v>39</v>
      </c>
      <c r="O200" s="140">
        <v>0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264</v>
      </c>
      <c r="AT200" s="142" t="s">
        <v>125</v>
      </c>
      <c r="AU200" s="142" t="s">
        <v>121</v>
      </c>
      <c r="AY200" s="16" t="s">
        <v>112</v>
      </c>
      <c r="BE200" s="143">
        <f>IF(N200="základná",J200,0)</f>
        <v>0</v>
      </c>
      <c r="BF200" s="143">
        <f>IF(N200="znížená",J200,0)</f>
        <v>0</v>
      </c>
      <c r="BG200" s="143">
        <f>IF(N200="zákl. prenesená",J200,0)</f>
        <v>0</v>
      </c>
      <c r="BH200" s="143">
        <f>IF(N200="zníž. prenesená",J200,0)</f>
        <v>0</v>
      </c>
      <c r="BI200" s="143">
        <f>IF(N200="nulová",J200,0)</f>
        <v>0</v>
      </c>
      <c r="BJ200" s="16" t="s">
        <v>121</v>
      </c>
      <c r="BK200" s="143">
        <f>ROUND(I200*H200,2)</f>
        <v>0</v>
      </c>
      <c r="BL200" s="16" t="s">
        <v>264</v>
      </c>
      <c r="BM200" s="142" t="s">
        <v>305</v>
      </c>
    </row>
    <row r="201" spans="2:65" s="1" customFormat="1" ht="24.15" customHeight="1">
      <c r="B201" s="129"/>
      <c r="C201" s="144" t="s">
        <v>306</v>
      </c>
      <c r="D201" s="144" t="s">
        <v>125</v>
      </c>
      <c r="E201" s="145" t="s">
        <v>307</v>
      </c>
      <c r="F201" s="146" t="s">
        <v>308</v>
      </c>
      <c r="G201" s="147" t="s">
        <v>119</v>
      </c>
      <c r="H201" s="148">
        <v>2</v>
      </c>
      <c r="I201" s="149"/>
      <c r="J201" s="149">
        <f>ROUND(I201*H201,2)</f>
        <v>0</v>
      </c>
      <c r="K201" s="150"/>
      <c r="L201" s="28"/>
      <c r="M201" s="151" t="s">
        <v>1</v>
      </c>
      <c r="N201" s="152" t="s">
        <v>39</v>
      </c>
      <c r="O201" s="140">
        <v>0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264</v>
      </c>
      <c r="AT201" s="142" t="s">
        <v>125</v>
      </c>
      <c r="AU201" s="142" t="s">
        <v>121</v>
      </c>
      <c r="AY201" s="16" t="s">
        <v>112</v>
      </c>
      <c r="BE201" s="143">
        <f>IF(N201="základná",J201,0)</f>
        <v>0</v>
      </c>
      <c r="BF201" s="143">
        <f>IF(N201="znížená",J201,0)</f>
        <v>0</v>
      </c>
      <c r="BG201" s="143">
        <f>IF(N201="zákl. prenesená",J201,0)</f>
        <v>0</v>
      </c>
      <c r="BH201" s="143">
        <f>IF(N201="zníž. prenesená",J201,0)</f>
        <v>0</v>
      </c>
      <c r="BI201" s="143">
        <f>IF(N201="nulová",J201,0)</f>
        <v>0</v>
      </c>
      <c r="BJ201" s="16" t="s">
        <v>121</v>
      </c>
      <c r="BK201" s="143">
        <f>ROUND(I201*H201,2)</f>
        <v>0</v>
      </c>
      <c r="BL201" s="16" t="s">
        <v>264</v>
      </c>
      <c r="BM201" s="142" t="s">
        <v>309</v>
      </c>
    </row>
    <row r="202" spans="2:65" s="14" customFormat="1">
      <c r="B202" s="166"/>
      <c r="D202" s="154" t="s">
        <v>132</v>
      </c>
      <c r="E202" s="167" t="s">
        <v>1</v>
      </c>
      <c r="F202" s="168" t="s">
        <v>293</v>
      </c>
      <c r="H202" s="167" t="s">
        <v>1</v>
      </c>
      <c r="L202" s="166"/>
      <c r="M202" s="169"/>
      <c r="T202" s="170"/>
      <c r="AT202" s="167" t="s">
        <v>132</v>
      </c>
      <c r="AU202" s="167" t="s">
        <v>121</v>
      </c>
      <c r="AV202" s="14" t="s">
        <v>78</v>
      </c>
      <c r="AW202" s="14" t="s">
        <v>30</v>
      </c>
      <c r="AX202" s="14" t="s">
        <v>73</v>
      </c>
      <c r="AY202" s="167" t="s">
        <v>112</v>
      </c>
    </row>
    <row r="203" spans="2:65" s="12" customFormat="1">
      <c r="B203" s="153"/>
      <c r="D203" s="154" t="s">
        <v>132</v>
      </c>
      <c r="E203" s="159" t="s">
        <v>1</v>
      </c>
      <c r="F203" s="155" t="s">
        <v>121</v>
      </c>
      <c r="H203" s="156">
        <v>2</v>
      </c>
      <c r="L203" s="153"/>
      <c r="M203" s="157"/>
      <c r="T203" s="158"/>
      <c r="AT203" s="159" t="s">
        <v>132</v>
      </c>
      <c r="AU203" s="159" t="s">
        <v>121</v>
      </c>
      <c r="AV203" s="12" t="s">
        <v>121</v>
      </c>
      <c r="AW203" s="12" t="s">
        <v>30</v>
      </c>
      <c r="AX203" s="12" t="s">
        <v>73</v>
      </c>
      <c r="AY203" s="159" t="s">
        <v>112</v>
      </c>
    </row>
    <row r="204" spans="2:65" s="13" customFormat="1">
      <c r="B204" s="160"/>
      <c r="D204" s="154" t="s">
        <v>132</v>
      </c>
      <c r="E204" s="161" t="s">
        <v>1</v>
      </c>
      <c r="F204" s="162" t="s">
        <v>201</v>
      </c>
      <c r="H204" s="163">
        <v>2</v>
      </c>
      <c r="L204" s="160"/>
      <c r="M204" s="164"/>
      <c r="T204" s="165"/>
      <c r="AT204" s="161" t="s">
        <v>132</v>
      </c>
      <c r="AU204" s="161" t="s">
        <v>121</v>
      </c>
      <c r="AV204" s="13" t="s">
        <v>122</v>
      </c>
      <c r="AW204" s="13" t="s">
        <v>30</v>
      </c>
      <c r="AX204" s="13" t="s">
        <v>78</v>
      </c>
      <c r="AY204" s="161" t="s">
        <v>112</v>
      </c>
    </row>
    <row r="205" spans="2:65" s="1" customFormat="1" ht="21.75" customHeight="1">
      <c r="B205" s="129"/>
      <c r="C205" s="130" t="s">
        <v>310</v>
      </c>
      <c r="D205" s="130" t="s">
        <v>116</v>
      </c>
      <c r="E205" s="131" t="s">
        <v>311</v>
      </c>
      <c r="F205" s="132" t="s">
        <v>312</v>
      </c>
      <c r="G205" s="133" t="s">
        <v>119</v>
      </c>
      <c r="H205" s="134">
        <v>2</v>
      </c>
      <c r="I205" s="135"/>
      <c r="J205" s="135">
        <f>ROUND(I205*H205,2)</f>
        <v>0</v>
      </c>
      <c r="K205" s="136"/>
      <c r="L205" s="137"/>
      <c r="M205" s="138" t="s">
        <v>1</v>
      </c>
      <c r="N205" s="139" t="s">
        <v>39</v>
      </c>
      <c r="O205" s="140">
        <v>0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233</v>
      </c>
      <c r="AT205" s="142" t="s">
        <v>116</v>
      </c>
      <c r="AU205" s="142" t="s">
        <v>121</v>
      </c>
      <c r="AY205" s="16" t="s">
        <v>112</v>
      </c>
      <c r="BE205" s="143">
        <f>IF(N205="základná",J205,0)</f>
        <v>0</v>
      </c>
      <c r="BF205" s="143">
        <f>IF(N205="znížená",J205,0)</f>
        <v>0</v>
      </c>
      <c r="BG205" s="143">
        <f>IF(N205="zákl. prenesená",J205,0)</f>
        <v>0</v>
      </c>
      <c r="BH205" s="143">
        <f>IF(N205="zníž. prenesená",J205,0)</f>
        <v>0</v>
      </c>
      <c r="BI205" s="143">
        <f>IF(N205="nulová",J205,0)</f>
        <v>0</v>
      </c>
      <c r="BJ205" s="16" t="s">
        <v>121</v>
      </c>
      <c r="BK205" s="143">
        <f>ROUND(I205*H205,2)</f>
        <v>0</v>
      </c>
      <c r="BL205" s="16" t="s">
        <v>264</v>
      </c>
      <c r="BM205" s="142" t="s">
        <v>313</v>
      </c>
    </row>
    <row r="206" spans="2:65" s="1" customFormat="1" ht="24.15" customHeight="1">
      <c r="B206" s="129"/>
      <c r="C206" s="144" t="s">
        <v>314</v>
      </c>
      <c r="D206" s="144" t="s">
        <v>125</v>
      </c>
      <c r="E206" s="145" t="s">
        <v>315</v>
      </c>
      <c r="F206" s="146" t="s">
        <v>316</v>
      </c>
      <c r="G206" s="147" t="s">
        <v>317</v>
      </c>
      <c r="H206" s="148">
        <v>4.3410000000000002</v>
      </c>
      <c r="I206" s="149"/>
      <c r="J206" s="149">
        <f>ROUND(I206*H206,2)</f>
        <v>0</v>
      </c>
      <c r="K206" s="150"/>
      <c r="L206" s="28"/>
      <c r="M206" s="151" t="s">
        <v>1</v>
      </c>
      <c r="N206" s="152" t="s">
        <v>39</v>
      </c>
      <c r="O206" s="140">
        <v>0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264</v>
      </c>
      <c r="AT206" s="142" t="s">
        <v>125</v>
      </c>
      <c r="AU206" s="142" t="s">
        <v>121</v>
      </c>
      <c r="AY206" s="16" t="s">
        <v>112</v>
      </c>
      <c r="BE206" s="143">
        <f>IF(N206="základná",J206,0)</f>
        <v>0</v>
      </c>
      <c r="BF206" s="143">
        <f>IF(N206="znížená",J206,0)</f>
        <v>0</v>
      </c>
      <c r="BG206" s="143">
        <f>IF(N206="zákl. prenesená",J206,0)</f>
        <v>0</v>
      </c>
      <c r="BH206" s="143">
        <f>IF(N206="zníž. prenesená",J206,0)</f>
        <v>0</v>
      </c>
      <c r="BI206" s="143">
        <f>IF(N206="nulová",J206,0)</f>
        <v>0</v>
      </c>
      <c r="BJ206" s="16" t="s">
        <v>121</v>
      </c>
      <c r="BK206" s="143">
        <f>ROUND(I206*H206,2)</f>
        <v>0</v>
      </c>
      <c r="BL206" s="16" t="s">
        <v>264</v>
      </c>
      <c r="BM206" s="142" t="s">
        <v>318</v>
      </c>
    </row>
    <row r="207" spans="2:65" s="11" customFormat="1" ht="22.95" customHeight="1">
      <c r="B207" s="118"/>
      <c r="D207" s="119" t="s">
        <v>72</v>
      </c>
      <c r="E207" s="127" t="s">
        <v>319</v>
      </c>
      <c r="F207" s="127" t="s">
        <v>320</v>
      </c>
      <c r="J207" s="128">
        <f>BK207</f>
        <v>0</v>
      </c>
      <c r="L207" s="118"/>
      <c r="M207" s="122"/>
      <c r="P207" s="123">
        <v>0</v>
      </c>
      <c r="R207" s="123">
        <v>0</v>
      </c>
      <c r="T207" s="124">
        <v>0</v>
      </c>
      <c r="AR207" s="119" t="s">
        <v>121</v>
      </c>
      <c r="AT207" s="125" t="s">
        <v>72</v>
      </c>
      <c r="AU207" s="125" t="s">
        <v>78</v>
      </c>
      <c r="AY207" s="119" t="s">
        <v>112</v>
      </c>
      <c r="BK207" s="126">
        <v>0</v>
      </c>
    </row>
    <row r="208" spans="2:65" s="11" customFormat="1" ht="22.95" customHeight="1">
      <c r="B208" s="118"/>
      <c r="D208" s="119" t="s">
        <v>72</v>
      </c>
      <c r="E208" s="127" t="s">
        <v>321</v>
      </c>
      <c r="F208" s="127" t="s">
        <v>322</v>
      </c>
      <c r="J208" s="128">
        <f>BK208</f>
        <v>0</v>
      </c>
      <c r="L208" s="118"/>
      <c r="M208" s="122"/>
      <c r="P208" s="123">
        <f>P209</f>
        <v>6.1250499999999999</v>
      </c>
      <c r="R208" s="123">
        <f>R209</f>
        <v>0</v>
      </c>
      <c r="T208" s="124">
        <f>T209</f>
        <v>0</v>
      </c>
      <c r="AR208" s="119" t="s">
        <v>121</v>
      </c>
      <c r="AT208" s="125" t="s">
        <v>72</v>
      </c>
      <c r="AU208" s="125" t="s">
        <v>78</v>
      </c>
      <c r="AY208" s="119" t="s">
        <v>112</v>
      </c>
      <c r="BK208" s="126">
        <f>BK209</f>
        <v>0</v>
      </c>
    </row>
    <row r="209" spans="2:65" s="1" customFormat="1" ht="33" customHeight="1">
      <c r="B209" s="129"/>
      <c r="C209" s="144" t="s">
        <v>323</v>
      </c>
      <c r="D209" s="144" t="s">
        <v>125</v>
      </c>
      <c r="E209" s="145" t="s">
        <v>324</v>
      </c>
      <c r="F209" s="146" t="s">
        <v>325</v>
      </c>
      <c r="G209" s="147" t="s">
        <v>119</v>
      </c>
      <c r="H209" s="148">
        <v>5</v>
      </c>
      <c r="I209" s="149"/>
      <c r="J209" s="149">
        <f>ROUND(I209*H209,2)</f>
        <v>0</v>
      </c>
      <c r="K209" s="150"/>
      <c r="L209" s="28"/>
      <c r="M209" s="151" t="s">
        <v>1</v>
      </c>
      <c r="N209" s="152" t="s">
        <v>39</v>
      </c>
      <c r="O209" s="140">
        <v>1.2250099999999999</v>
      </c>
      <c r="P209" s="140">
        <f>O209*H209</f>
        <v>6.1250499999999999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264</v>
      </c>
      <c r="AT209" s="142" t="s">
        <v>125</v>
      </c>
      <c r="AU209" s="142" t="s">
        <v>121</v>
      </c>
      <c r="AY209" s="16" t="s">
        <v>112</v>
      </c>
      <c r="BE209" s="143">
        <f>IF(N209="základná",J209,0)</f>
        <v>0</v>
      </c>
      <c r="BF209" s="143">
        <f>IF(N209="znížená",J209,0)</f>
        <v>0</v>
      </c>
      <c r="BG209" s="143">
        <f>IF(N209="zákl. prenesená",J209,0)</f>
        <v>0</v>
      </c>
      <c r="BH209" s="143">
        <f>IF(N209="zníž. prenesená",J209,0)</f>
        <v>0</v>
      </c>
      <c r="BI209" s="143">
        <f>IF(N209="nulová",J209,0)</f>
        <v>0</v>
      </c>
      <c r="BJ209" s="16" t="s">
        <v>121</v>
      </c>
      <c r="BK209" s="143">
        <f>ROUND(I209*H209,2)</f>
        <v>0</v>
      </c>
      <c r="BL209" s="16" t="s">
        <v>264</v>
      </c>
      <c r="BM209" s="142" t="s">
        <v>326</v>
      </c>
    </row>
    <row r="210" spans="2:65" s="11" customFormat="1" ht="22.95" customHeight="1">
      <c r="B210" s="118"/>
      <c r="D210" s="119" t="s">
        <v>72</v>
      </c>
      <c r="E210" s="127" t="s">
        <v>327</v>
      </c>
      <c r="F210" s="127" t="s">
        <v>328</v>
      </c>
      <c r="J210" s="128">
        <f>BK210</f>
        <v>0</v>
      </c>
      <c r="L210" s="118"/>
      <c r="M210" s="122"/>
      <c r="P210" s="123">
        <f>SUM(P211:P217)</f>
        <v>36.376199999999997</v>
      </c>
      <c r="R210" s="123">
        <f>SUM(R211:R217)</f>
        <v>0.1903608</v>
      </c>
      <c r="T210" s="124">
        <f>SUM(T211:T217)</f>
        <v>0</v>
      </c>
      <c r="AR210" s="119" t="s">
        <v>121</v>
      </c>
      <c r="AT210" s="125" t="s">
        <v>72</v>
      </c>
      <c r="AU210" s="125" t="s">
        <v>78</v>
      </c>
      <c r="AY210" s="119" t="s">
        <v>112</v>
      </c>
      <c r="BK210" s="126">
        <f>SUM(BK211:BK217)</f>
        <v>0</v>
      </c>
    </row>
    <row r="211" spans="2:65" s="1" customFormat="1" ht="24.15" customHeight="1">
      <c r="B211" s="129"/>
      <c r="C211" s="144" t="s">
        <v>329</v>
      </c>
      <c r="D211" s="144" t="s">
        <v>125</v>
      </c>
      <c r="E211" s="145" t="s">
        <v>330</v>
      </c>
      <c r="F211" s="146" t="s">
        <v>331</v>
      </c>
      <c r="G211" s="147" t="s">
        <v>140</v>
      </c>
      <c r="H211" s="148">
        <v>23.04</v>
      </c>
      <c r="I211" s="149"/>
      <c r="J211" s="149">
        <f>ROUND(I211*H211,2)</f>
        <v>0</v>
      </c>
      <c r="K211" s="150"/>
      <c r="L211" s="28"/>
      <c r="M211" s="151" t="s">
        <v>1</v>
      </c>
      <c r="N211" s="152" t="s">
        <v>39</v>
      </c>
      <c r="O211" s="140">
        <v>0.72175</v>
      </c>
      <c r="P211" s="140">
        <f>O211*H211</f>
        <v>16.62912</v>
      </c>
      <c r="Q211" s="140">
        <v>3.777E-3</v>
      </c>
      <c r="R211" s="140">
        <f>Q211*H211</f>
        <v>8.7022080000000002E-2</v>
      </c>
      <c r="S211" s="140">
        <v>0</v>
      </c>
      <c r="T211" s="141">
        <f>S211*H211</f>
        <v>0</v>
      </c>
      <c r="AR211" s="142" t="s">
        <v>264</v>
      </c>
      <c r="AT211" s="142" t="s">
        <v>125</v>
      </c>
      <c r="AU211" s="142" t="s">
        <v>121</v>
      </c>
      <c r="AY211" s="16" t="s">
        <v>112</v>
      </c>
      <c r="BE211" s="143">
        <f>IF(N211="základná",J211,0)</f>
        <v>0</v>
      </c>
      <c r="BF211" s="143">
        <f>IF(N211="znížená",J211,0)</f>
        <v>0</v>
      </c>
      <c r="BG211" s="143">
        <f>IF(N211="zákl. prenesená",J211,0)</f>
        <v>0</v>
      </c>
      <c r="BH211" s="143">
        <f>IF(N211="zníž. prenesená",J211,0)</f>
        <v>0</v>
      </c>
      <c r="BI211" s="143">
        <f>IF(N211="nulová",J211,0)</f>
        <v>0</v>
      </c>
      <c r="BJ211" s="16" t="s">
        <v>121</v>
      </c>
      <c r="BK211" s="143">
        <f>ROUND(I211*H211,2)</f>
        <v>0</v>
      </c>
      <c r="BL211" s="16" t="s">
        <v>264</v>
      </c>
      <c r="BM211" s="142" t="s">
        <v>332</v>
      </c>
    </row>
    <row r="212" spans="2:65" s="12" customFormat="1">
      <c r="B212" s="153"/>
      <c r="D212" s="154" t="s">
        <v>132</v>
      </c>
      <c r="E212" s="159" t="s">
        <v>1</v>
      </c>
      <c r="F212" s="155" t="s">
        <v>333</v>
      </c>
      <c r="H212" s="156">
        <v>23.04</v>
      </c>
      <c r="L212" s="153"/>
      <c r="M212" s="157"/>
      <c r="T212" s="158"/>
      <c r="AT212" s="159" t="s">
        <v>132</v>
      </c>
      <c r="AU212" s="159" t="s">
        <v>121</v>
      </c>
      <c r="AV212" s="12" t="s">
        <v>121</v>
      </c>
      <c r="AW212" s="12" t="s">
        <v>30</v>
      </c>
      <c r="AX212" s="12" t="s">
        <v>78</v>
      </c>
      <c r="AY212" s="159" t="s">
        <v>112</v>
      </c>
    </row>
    <row r="213" spans="2:65" s="1" customFormat="1" ht="24.15" customHeight="1">
      <c r="B213" s="129"/>
      <c r="C213" s="144" t="s">
        <v>334</v>
      </c>
      <c r="D213" s="144" t="s">
        <v>125</v>
      </c>
      <c r="E213" s="145" t="s">
        <v>330</v>
      </c>
      <c r="F213" s="146" t="s">
        <v>331</v>
      </c>
      <c r="G213" s="147" t="s">
        <v>140</v>
      </c>
      <c r="H213" s="148">
        <v>27.36</v>
      </c>
      <c r="I213" s="149"/>
      <c r="J213" s="149">
        <f>ROUND(I213*H213,2)</f>
        <v>0</v>
      </c>
      <c r="K213" s="150"/>
      <c r="L213" s="28"/>
      <c r="M213" s="151" t="s">
        <v>1</v>
      </c>
      <c r="N213" s="152" t="s">
        <v>39</v>
      </c>
      <c r="O213" s="140">
        <v>0.72175</v>
      </c>
      <c r="P213" s="140">
        <f>O213*H213</f>
        <v>19.74708</v>
      </c>
      <c r="Q213" s="140">
        <v>3.777E-3</v>
      </c>
      <c r="R213" s="140">
        <f>Q213*H213</f>
        <v>0.10333872</v>
      </c>
      <c r="S213" s="140">
        <v>0</v>
      </c>
      <c r="T213" s="141">
        <f>S213*H213</f>
        <v>0</v>
      </c>
      <c r="AR213" s="142" t="s">
        <v>264</v>
      </c>
      <c r="AT213" s="142" t="s">
        <v>125</v>
      </c>
      <c r="AU213" s="142" t="s">
        <v>121</v>
      </c>
      <c r="AY213" s="16" t="s">
        <v>112</v>
      </c>
      <c r="BE213" s="143">
        <f>IF(N213="základná",J213,0)</f>
        <v>0</v>
      </c>
      <c r="BF213" s="143">
        <f>IF(N213="znížená",J213,0)</f>
        <v>0</v>
      </c>
      <c r="BG213" s="143">
        <f>IF(N213="zákl. prenesená",J213,0)</f>
        <v>0</v>
      </c>
      <c r="BH213" s="143">
        <f>IF(N213="zníž. prenesená",J213,0)</f>
        <v>0</v>
      </c>
      <c r="BI213" s="143">
        <f>IF(N213="nulová",J213,0)</f>
        <v>0</v>
      </c>
      <c r="BJ213" s="16" t="s">
        <v>121</v>
      </c>
      <c r="BK213" s="143">
        <f>ROUND(I213*H213,2)</f>
        <v>0</v>
      </c>
      <c r="BL213" s="16" t="s">
        <v>264</v>
      </c>
      <c r="BM213" s="142" t="s">
        <v>335</v>
      </c>
    </row>
    <row r="214" spans="2:65" s="12" customFormat="1">
      <c r="B214" s="153"/>
      <c r="D214" s="154" t="s">
        <v>132</v>
      </c>
      <c r="E214" s="159" t="s">
        <v>1</v>
      </c>
      <c r="F214" s="155" t="s">
        <v>336</v>
      </c>
      <c r="H214" s="156">
        <v>27.36</v>
      </c>
      <c r="L214" s="153"/>
      <c r="M214" s="157"/>
      <c r="T214" s="158"/>
      <c r="AT214" s="159" t="s">
        <v>132</v>
      </c>
      <c r="AU214" s="159" t="s">
        <v>121</v>
      </c>
      <c r="AV214" s="12" t="s">
        <v>121</v>
      </c>
      <c r="AW214" s="12" t="s">
        <v>30</v>
      </c>
      <c r="AX214" s="12" t="s">
        <v>78</v>
      </c>
      <c r="AY214" s="159" t="s">
        <v>112</v>
      </c>
    </row>
    <row r="215" spans="2:65" s="1" customFormat="1" ht="24.15" customHeight="1">
      <c r="B215" s="129"/>
      <c r="C215" s="144" t="s">
        <v>337</v>
      </c>
      <c r="D215" s="144" t="s">
        <v>125</v>
      </c>
      <c r="E215" s="145" t="s">
        <v>338</v>
      </c>
      <c r="F215" s="146" t="s">
        <v>339</v>
      </c>
      <c r="G215" s="147" t="s">
        <v>140</v>
      </c>
      <c r="H215" s="148">
        <v>19.399999999999999</v>
      </c>
      <c r="I215" s="149"/>
      <c r="J215" s="149">
        <f>ROUND(I215*H215,2)</f>
        <v>0</v>
      </c>
      <c r="K215" s="150"/>
      <c r="L215" s="28"/>
      <c r="M215" s="151" t="s">
        <v>1</v>
      </c>
      <c r="N215" s="152" t="s">
        <v>39</v>
      </c>
      <c r="O215" s="140">
        <v>0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264</v>
      </c>
      <c r="AT215" s="142" t="s">
        <v>125</v>
      </c>
      <c r="AU215" s="142" t="s">
        <v>121</v>
      </c>
      <c r="AY215" s="16" t="s">
        <v>112</v>
      </c>
      <c r="BE215" s="143">
        <f>IF(N215="základná",J215,0)</f>
        <v>0</v>
      </c>
      <c r="BF215" s="143">
        <f>IF(N215="znížená",J215,0)</f>
        <v>0</v>
      </c>
      <c r="BG215" s="143">
        <f>IF(N215="zákl. prenesená",J215,0)</f>
        <v>0</v>
      </c>
      <c r="BH215" s="143">
        <f>IF(N215="zníž. prenesená",J215,0)</f>
        <v>0</v>
      </c>
      <c r="BI215" s="143">
        <f>IF(N215="nulová",J215,0)</f>
        <v>0</v>
      </c>
      <c r="BJ215" s="16" t="s">
        <v>121</v>
      </c>
      <c r="BK215" s="143">
        <f>ROUND(I215*H215,2)</f>
        <v>0</v>
      </c>
      <c r="BL215" s="16" t="s">
        <v>264</v>
      </c>
      <c r="BM215" s="142" t="s">
        <v>340</v>
      </c>
    </row>
    <row r="216" spans="2:65" s="12" customFormat="1">
      <c r="B216" s="153"/>
      <c r="D216" s="154" t="s">
        <v>132</v>
      </c>
      <c r="E216" s="159" t="s">
        <v>1</v>
      </c>
      <c r="F216" s="155" t="s">
        <v>341</v>
      </c>
      <c r="H216" s="156">
        <v>14.4</v>
      </c>
      <c r="L216" s="153"/>
      <c r="M216" s="157"/>
      <c r="T216" s="158"/>
      <c r="AT216" s="159" t="s">
        <v>132</v>
      </c>
      <c r="AU216" s="159" t="s">
        <v>121</v>
      </c>
      <c r="AV216" s="12" t="s">
        <v>121</v>
      </c>
      <c r="AW216" s="12" t="s">
        <v>30</v>
      </c>
      <c r="AX216" s="12" t="s">
        <v>78</v>
      </c>
      <c r="AY216" s="159" t="s">
        <v>112</v>
      </c>
    </row>
    <row r="217" spans="2:65" s="1" customFormat="1" ht="24.15" customHeight="1">
      <c r="B217" s="129"/>
      <c r="C217" s="144" t="s">
        <v>342</v>
      </c>
      <c r="D217" s="144" t="s">
        <v>125</v>
      </c>
      <c r="E217" s="145" t="s">
        <v>343</v>
      </c>
      <c r="F217" s="146" t="s">
        <v>344</v>
      </c>
      <c r="G217" s="147" t="s">
        <v>317</v>
      </c>
      <c r="H217" s="148">
        <v>15.398</v>
      </c>
      <c r="I217" s="149"/>
      <c r="J217" s="149">
        <f>ROUND(I217*H217,2)</f>
        <v>0</v>
      </c>
      <c r="K217" s="150"/>
      <c r="L217" s="28"/>
      <c r="M217" s="151" t="s">
        <v>1</v>
      </c>
      <c r="N217" s="152" t="s">
        <v>39</v>
      </c>
      <c r="O217" s="140">
        <v>0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264</v>
      </c>
      <c r="AT217" s="142" t="s">
        <v>125</v>
      </c>
      <c r="AU217" s="142" t="s">
        <v>121</v>
      </c>
      <c r="AY217" s="16" t="s">
        <v>112</v>
      </c>
      <c r="BE217" s="143">
        <f>IF(N217="základná",J217,0)</f>
        <v>0</v>
      </c>
      <c r="BF217" s="143">
        <f>IF(N217="znížená",J217,0)</f>
        <v>0</v>
      </c>
      <c r="BG217" s="143">
        <f>IF(N217="zákl. prenesená",J217,0)</f>
        <v>0</v>
      </c>
      <c r="BH217" s="143">
        <f>IF(N217="zníž. prenesená",J217,0)</f>
        <v>0</v>
      </c>
      <c r="BI217" s="143">
        <f>IF(N217="nulová",J217,0)</f>
        <v>0</v>
      </c>
      <c r="BJ217" s="16" t="s">
        <v>121</v>
      </c>
      <c r="BK217" s="143">
        <f>ROUND(I217*H217,2)</f>
        <v>0</v>
      </c>
      <c r="BL217" s="16" t="s">
        <v>264</v>
      </c>
      <c r="BM217" s="142" t="s">
        <v>345</v>
      </c>
    </row>
    <row r="218" spans="2:65" s="11" customFormat="1" ht="22.95" customHeight="1">
      <c r="B218" s="118"/>
      <c r="D218" s="119" t="s">
        <v>72</v>
      </c>
      <c r="E218" s="127" t="s">
        <v>346</v>
      </c>
      <c r="F218" s="127" t="s">
        <v>347</v>
      </c>
      <c r="J218" s="128">
        <f>BK218</f>
        <v>0</v>
      </c>
      <c r="L218" s="118"/>
      <c r="M218" s="122"/>
      <c r="P218" s="123">
        <f>SUM(P219:P223)</f>
        <v>0</v>
      </c>
      <c r="R218" s="123">
        <f>SUM(R219:R223)</f>
        <v>9.3999999999999997E-4</v>
      </c>
      <c r="T218" s="124">
        <f>SUM(T219:T223)</f>
        <v>0</v>
      </c>
      <c r="AR218" s="119" t="s">
        <v>121</v>
      </c>
      <c r="AT218" s="125" t="s">
        <v>72</v>
      </c>
      <c r="AU218" s="125" t="s">
        <v>78</v>
      </c>
      <c r="AY218" s="119" t="s">
        <v>112</v>
      </c>
      <c r="BK218" s="126">
        <f>SUM(BK219:BK223)</f>
        <v>0</v>
      </c>
    </row>
    <row r="219" spans="2:65" s="1" customFormat="1" ht="37.950000000000003" customHeight="1">
      <c r="B219" s="129"/>
      <c r="C219" s="144" t="s">
        <v>348</v>
      </c>
      <c r="D219" s="144" t="s">
        <v>125</v>
      </c>
      <c r="E219" s="145" t="s">
        <v>349</v>
      </c>
      <c r="F219" s="146" t="s">
        <v>350</v>
      </c>
      <c r="G219" s="147" t="s">
        <v>140</v>
      </c>
      <c r="H219" s="148">
        <v>38.76</v>
      </c>
      <c r="I219" s="149"/>
      <c r="J219" s="149">
        <f>ROUND(I219*H219,2)</f>
        <v>0</v>
      </c>
      <c r="K219" s="150"/>
      <c r="L219" s="28"/>
      <c r="M219" s="151" t="s">
        <v>1</v>
      </c>
      <c r="N219" s="152" t="s">
        <v>39</v>
      </c>
      <c r="O219" s="140">
        <v>0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264</v>
      </c>
      <c r="AT219" s="142" t="s">
        <v>125</v>
      </c>
      <c r="AU219" s="142" t="s">
        <v>121</v>
      </c>
      <c r="AY219" s="16" t="s">
        <v>112</v>
      </c>
      <c r="BE219" s="143">
        <f>IF(N219="základná",J219,0)</f>
        <v>0</v>
      </c>
      <c r="BF219" s="143">
        <f>IF(N219="znížená",J219,0)</f>
        <v>0</v>
      </c>
      <c r="BG219" s="143">
        <f>IF(N219="zákl. prenesená",J219,0)</f>
        <v>0</v>
      </c>
      <c r="BH219" s="143">
        <f>IF(N219="zníž. prenesená",J219,0)</f>
        <v>0</v>
      </c>
      <c r="BI219" s="143">
        <f>IF(N219="nulová",J219,0)</f>
        <v>0</v>
      </c>
      <c r="BJ219" s="16" t="s">
        <v>121</v>
      </c>
      <c r="BK219" s="143">
        <f>ROUND(I219*H219,2)</f>
        <v>0</v>
      </c>
      <c r="BL219" s="16" t="s">
        <v>264</v>
      </c>
      <c r="BM219" s="142" t="s">
        <v>351</v>
      </c>
    </row>
    <row r="220" spans="2:65" s="14" customFormat="1">
      <c r="B220" s="166"/>
      <c r="D220" s="154" t="s">
        <v>132</v>
      </c>
      <c r="E220" s="167" t="s">
        <v>1</v>
      </c>
      <c r="F220" s="168" t="s">
        <v>352</v>
      </c>
      <c r="H220" s="167" t="s">
        <v>1</v>
      </c>
      <c r="L220" s="166"/>
      <c r="M220" s="169"/>
      <c r="T220" s="170"/>
      <c r="AT220" s="167" t="s">
        <v>132</v>
      </c>
      <c r="AU220" s="167" t="s">
        <v>121</v>
      </c>
      <c r="AV220" s="14" t="s">
        <v>78</v>
      </c>
      <c r="AW220" s="14" t="s">
        <v>30</v>
      </c>
      <c r="AX220" s="14" t="s">
        <v>73</v>
      </c>
      <c r="AY220" s="167" t="s">
        <v>112</v>
      </c>
    </row>
    <row r="221" spans="2:65" s="12" customFormat="1">
      <c r="B221" s="153"/>
      <c r="D221" s="154" t="s">
        <v>132</v>
      </c>
      <c r="E221" s="159" t="s">
        <v>1</v>
      </c>
      <c r="F221" s="155" t="s">
        <v>353</v>
      </c>
      <c r="H221" s="156">
        <v>15.2</v>
      </c>
      <c r="L221" s="153"/>
      <c r="M221" s="157"/>
      <c r="T221" s="158"/>
      <c r="AT221" s="159" t="s">
        <v>132</v>
      </c>
      <c r="AU221" s="159" t="s">
        <v>121</v>
      </c>
      <c r="AV221" s="12" t="s">
        <v>121</v>
      </c>
      <c r="AW221" s="12" t="s">
        <v>30</v>
      </c>
      <c r="AX221" s="12" t="s">
        <v>73</v>
      </c>
      <c r="AY221" s="159" t="s">
        <v>112</v>
      </c>
    </row>
    <row r="222" spans="2:65" s="12" customFormat="1">
      <c r="B222" s="153"/>
      <c r="D222" s="154" t="s">
        <v>132</v>
      </c>
      <c r="E222" s="159" t="s">
        <v>1</v>
      </c>
      <c r="F222" s="155" t="s">
        <v>354</v>
      </c>
      <c r="H222" s="156">
        <v>38.76</v>
      </c>
      <c r="L222" s="153"/>
      <c r="M222" s="157"/>
      <c r="T222" s="158"/>
      <c r="AT222" s="159" t="s">
        <v>132</v>
      </c>
      <c r="AU222" s="159" t="s">
        <v>121</v>
      </c>
      <c r="AV222" s="12" t="s">
        <v>121</v>
      </c>
      <c r="AW222" s="12" t="s">
        <v>30</v>
      </c>
      <c r="AX222" s="12" t="s">
        <v>78</v>
      </c>
      <c r="AY222" s="159" t="s">
        <v>112</v>
      </c>
    </row>
    <row r="223" spans="2:65" s="1" customFormat="1" ht="37.950000000000003" customHeight="1">
      <c r="B223" s="129"/>
      <c r="C223" s="130" t="s">
        <v>355</v>
      </c>
      <c r="D223" s="130" t="s">
        <v>116</v>
      </c>
      <c r="E223" s="131" t="s">
        <v>356</v>
      </c>
      <c r="F223" s="132" t="s">
        <v>357</v>
      </c>
      <c r="G223" s="133" t="s">
        <v>119</v>
      </c>
      <c r="H223" s="134">
        <v>1</v>
      </c>
      <c r="I223" s="135"/>
      <c r="J223" s="135">
        <f>ROUND(I223*H223,2)</f>
        <v>0</v>
      </c>
      <c r="K223" s="136"/>
      <c r="L223" s="137"/>
      <c r="M223" s="171" t="s">
        <v>1</v>
      </c>
      <c r="N223" s="172" t="s">
        <v>39</v>
      </c>
      <c r="O223" s="173">
        <v>0</v>
      </c>
      <c r="P223" s="173">
        <f>O223*H223</f>
        <v>0</v>
      </c>
      <c r="Q223" s="173">
        <v>9.3999999999999997E-4</v>
      </c>
      <c r="R223" s="173">
        <f>Q223*H223</f>
        <v>9.3999999999999997E-4</v>
      </c>
      <c r="S223" s="173">
        <v>0</v>
      </c>
      <c r="T223" s="174">
        <f>S223*H223</f>
        <v>0</v>
      </c>
      <c r="AR223" s="142" t="s">
        <v>233</v>
      </c>
      <c r="AT223" s="142" t="s">
        <v>116</v>
      </c>
      <c r="AU223" s="142" t="s">
        <v>121</v>
      </c>
      <c r="AY223" s="16" t="s">
        <v>112</v>
      </c>
      <c r="BE223" s="143">
        <f>IF(N223="základná",J223,0)</f>
        <v>0</v>
      </c>
      <c r="BF223" s="143">
        <f>IF(N223="znížená",J223,0)</f>
        <v>0</v>
      </c>
      <c r="BG223" s="143">
        <f>IF(N223="zákl. prenesená",J223,0)</f>
        <v>0</v>
      </c>
      <c r="BH223" s="143">
        <f>IF(N223="zníž. prenesená",J223,0)</f>
        <v>0</v>
      </c>
      <c r="BI223" s="143">
        <f>IF(N223="nulová",J223,0)</f>
        <v>0</v>
      </c>
      <c r="BJ223" s="16" t="s">
        <v>121</v>
      </c>
      <c r="BK223" s="143">
        <f>ROUND(I223*H223,2)</f>
        <v>0</v>
      </c>
      <c r="BL223" s="16" t="s">
        <v>264</v>
      </c>
      <c r="BM223" s="142" t="s">
        <v>358</v>
      </c>
    </row>
    <row r="224" spans="2:65" s="1" customFormat="1" ht="6.9" customHeight="1">
      <c r="B224" s="43"/>
      <c r="C224" s="44"/>
      <c r="D224" s="44"/>
      <c r="E224" s="44"/>
      <c r="F224" s="44"/>
      <c r="G224" s="44"/>
      <c r="H224" s="44"/>
      <c r="I224" s="44"/>
      <c r="J224" s="44"/>
      <c r="K224" s="44"/>
      <c r="L224" s="28"/>
    </row>
    <row r="225" spans="9:9">
      <c r="I225" t="s">
        <v>1</v>
      </c>
    </row>
    <row r="226" spans="9:9">
      <c r="I226" t="s">
        <v>1</v>
      </c>
    </row>
    <row r="227" spans="9:9">
      <c r="I227" t="s">
        <v>1</v>
      </c>
    </row>
    <row r="228" spans="9:9">
      <c r="I228" t="s">
        <v>1</v>
      </c>
    </row>
    <row r="229" spans="9:9">
      <c r="I229" t="s">
        <v>1</v>
      </c>
    </row>
    <row r="230" spans="9:9">
      <c r="I230" t="s">
        <v>1</v>
      </c>
    </row>
    <row r="231" spans="9:9">
      <c r="I231" t="s">
        <v>1</v>
      </c>
    </row>
    <row r="232" spans="9:9">
      <c r="I232" t="s">
        <v>1</v>
      </c>
    </row>
    <row r="233" spans="9:9">
      <c r="I233" t="s">
        <v>1</v>
      </c>
    </row>
    <row r="234" spans="9:9">
      <c r="I234" t="s">
        <v>1</v>
      </c>
    </row>
    <row r="235" spans="9:9">
      <c r="I235" t="s">
        <v>1</v>
      </c>
    </row>
    <row r="236" spans="9:9">
      <c r="I236" t="s">
        <v>1</v>
      </c>
    </row>
    <row r="237" spans="9:9">
      <c r="I237" t="s">
        <v>1</v>
      </c>
    </row>
    <row r="238" spans="9:9">
      <c r="I238" t="s">
        <v>1</v>
      </c>
    </row>
    <row r="239" spans="9:9">
      <c r="I239" t="s">
        <v>1</v>
      </c>
    </row>
    <row r="240" spans="9:9">
      <c r="I240" t="s">
        <v>1</v>
      </c>
    </row>
    <row r="241" spans="9:9">
      <c r="I241" t="s">
        <v>1</v>
      </c>
    </row>
    <row r="242" spans="9:9">
      <c r="I242" t="s">
        <v>1</v>
      </c>
    </row>
    <row r="243" spans="9:9">
      <c r="I243" t="s">
        <v>1</v>
      </c>
    </row>
    <row r="244" spans="9:9">
      <c r="I244" t="s">
        <v>1</v>
      </c>
    </row>
    <row r="245" spans="9:9">
      <c r="I245" t="s">
        <v>1</v>
      </c>
    </row>
    <row r="246" spans="9:9">
      <c r="I246" t="s">
        <v>1</v>
      </c>
    </row>
    <row r="247" spans="9:9">
      <c r="I247" t="s">
        <v>1</v>
      </c>
    </row>
    <row r="248" spans="9:9">
      <c r="I248" t="s">
        <v>1</v>
      </c>
    </row>
    <row r="249" spans="9:9">
      <c r="I249" t="s">
        <v>1</v>
      </c>
    </row>
    <row r="250" spans="9:9">
      <c r="I250" t="s">
        <v>1</v>
      </c>
    </row>
    <row r="251" spans="9:9">
      <c r="I251" t="s">
        <v>1</v>
      </c>
    </row>
    <row r="252" spans="9:9">
      <c r="I252" t="s">
        <v>1</v>
      </c>
    </row>
    <row r="253" spans="9:9">
      <c r="I253" t="s">
        <v>1</v>
      </c>
    </row>
    <row r="254" spans="9:9">
      <c r="I254" t="s">
        <v>1</v>
      </c>
    </row>
    <row r="255" spans="9:9">
      <c r="I255" t="s">
        <v>1</v>
      </c>
    </row>
    <row r="256" spans="9:9">
      <c r="I256" t="s">
        <v>1</v>
      </c>
    </row>
    <row r="257" spans="9:9">
      <c r="I257" t="s">
        <v>1</v>
      </c>
    </row>
    <row r="258" spans="9:9">
      <c r="I258" t="s">
        <v>1</v>
      </c>
    </row>
    <row r="259" spans="9:9">
      <c r="I259" t="s">
        <v>1</v>
      </c>
    </row>
    <row r="260" spans="9:9">
      <c r="I260" t="s">
        <v>1</v>
      </c>
    </row>
    <row r="261" spans="9:9">
      <c r="I261" t="s">
        <v>1</v>
      </c>
    </row>
    <row r="262" spans="9:9">
      <c r="I262" t="s">
        <v>1</v>
      </c>
    </row>
    <row r="263" spans="9:9">
      <c r="I263" t="s">
        <v>1</v>
      </c>
    </row>
    <row r="264" spans="9:9">
      <c r="I264" t="s">
        <v>1</v>
      </c>
    </row>
    <row r="265" spans="9:9">
      <c r="I265" t="s">
        <v>1</v>
      </c>
    </row>
    <row r="266" spans="9:9">
      <c r="I266" t="s">
        <v>1</v>
      </c>
    </row>
    <row r="267" spans="9:9">
      <c r="I267" t="s">
        <v>1</v>
      </c>
    </row>
    <row r="268" spans="9:9">
      <c r="I268" t="s">
        <v>1</v>
      </c>
    </row>
    <row r="269" spans="9:9">
      <c r="I269" t="s">
        <v>1</v>
      </c>
    </row>
    <row r="270" spans="9:9">
      <c r="I270" t="s">
        <v>1</v>
      </c>
    </row>
    <row r="271" spans="9:9">
      <c r="I271" t="s">
        <v>1</v>
      </c>
    </row>
    <row r="272" spans="9:9">
      <c r="I272" t="s">
        <v>1</v>
      </c>
    </row>
    <row r="273" spans="9:9">
      <c r="I273" t="s">
        <v>1</v>
      </c>
    </row>
    <row r="274" spans="9:9">
      <c r="I274" t="s">
        <v>1</v>
      </c>
    </row>
    <row r="275" spans="9:9">
      <c r="I275" t="s">
        <v>1</v>
      </c>
    </row>
    <row r="276" spans="9:9">
      <c r="I276" t="s">
        <v>1</v>
      </c>
    </row>
    <row r="277" spans="9:9">
      <c r="I277" t="s">
        <v>1</v>
      </c>
    </row>
    <row r="278" spans="9:9">
      <c r="I278" t="s">
        <v>1</v>
      </c>
    </row>
    <row r="279" spans="9:9">
      <c r="I279" t="s">
        <v>1</v>
      </c>
    </row>
    <row r="280" spans="9:9">
      <c r="I280" t="s">
        <v>1</v>
      </c>
    </row>
    <row r="281" spans="9:9">
      <c r="I281" t="s">
        <v>1</v>
      </c>
    </row>
    <row r="282" spans="9:9">
      <c r="I282" t="s">
        <v>1</v>
      </c>
    </row>
    <row r="283" spans="9:9">
      <c r="I283" t="s">
        <v>1</v>
      </c>
    </row>
    <row r="284" spans="9:9">
      <c r="I284" t="s">
        <v>1</v>
      </c>
    </row>
    <row r="285" spans="9:9">
      <c r="I285" t="s">
        <v>1</v>
      </c>
    </row>
    <row r="286" spans="9:9">
      <c r="I286" t="s">
        <v>1</v>
      </c>
    </row>
    <row r="287" spans="9:9">
      <c r="I287" t="s">
        <v>1</v>
      </c>
    </row>
    <row r="288" spans="9:9">
      <c r="I288" t="s">
        <v>1</v>
      </c>
    </row>
    <row r="289" spans="9:9">
      <c r="I289" t="s">
        <v>1</v>
      </c>
    </row>
    <row r="290" spans="9:9">
      <c r="I290" t="s">
        <v>1</v>
      </c>
    </row>
    <row r="291" spans="9:9">
      <c r="I291" t="s">
        <v>1</v>
      </c>
    </row>
    <row r="292" spans="9:9">
      <c r="I292" t="s">
        <v>1</v>
      </c>
    </row>
    <row r="293" spans="9:9">
      <c r="I293" t="s">
        <v>1</v>
      </c>
    </row>
    <row r="294" spans="9:9">
      <c r="I294" t="s">
        <v>1</v>
      </c>
    </row>
    <row r="295" spans="9:9">
      <c r="I295" t="s">
        <v>1</v>
      </c>
    </row>
    <row r="296" spans="9:9">
      <c r="I296" t="s">
        <v>1</v>
      </c>
    </row>
    <row r="297" spans="9:9">
      <c r="I297" t="s">
        <v>1</v>
      </c>
    </row>
    <row r="298" spans="9:9">
      <c r="I298" t="s">
        <v>1</v>
      </c>
    </row>
    <row r="299" spans="9:9">
      <c r="I299" t="s">
        <v>1</v>
      </c>
    </row>
    <row r="300" spans="9:9">
      <c r="I300" t="s">
        <v>1</v>
      </c>
    </row>
    <row r="301" spans="9:9">
      <c r="I301" t="s">
        <v>1</v>
      </c>
    </row>
    <row r="302" spans="9:9">
      <c r="I302" t="s">
        <v>1</v>
      </c>
    </row>
    <row r="303" spans="9:9">
      <c r="I303" t="s">
        <v>1</v>
      </c>
    </row>
    <row r="304" spans="9:9">
      <c r="I304" t="s">
        <v>1</v>
      </c>
    </row>
    <row r="305" spans="9:9">
      <c r="I305" t="s">
        <v>1</v>
      </c>
    </row>
    <row r="306" spans="9:9">
      <c r="I306" t="s">
        <v>1</v>
      </c>
    </row>
    <row r="307" spans="9:9">
      <c r="I307" t="s">
        <v>1</v>
      </c>
    </row>
    <row r="308" spans="9:9">
      <c r="I308" t="s">
        <v>1</v>
      </c>
    </row>
    <row r="309" spans="9:9">
      <c r="I309" t="s">
        <v>1</v>
      </c>
    </row>
    <row r="310" spans="9:9">
      <c r="I310" t="s">
        <v>1</v>
      </c>
    </row>
    <row r="311" spans="9:9">
      <c r="I311" t="s">
        <v>1</v>
      </c>
    </row>
    <row r="312" spans="9:9">
      <c r="I312" t="s">
        <v>1</v>
      </c>
    </row>
    <row r="313" spans="9:9">
      <c r="I313" t="s">
        <v>1</v>
      </c>
    </row>
    <row r="314" spans="9:9">
      <c r="I314" t="s">
        <v>1</v>
      </c>
    </row>
    <row r="315" spans="9:9">
      <c r="I315" t="s">
        <v>1</v>
      </c>
    </row>
  </sheetData>
  <autoFilter ref="C123:K223" xr:uid="{00000000-0009-0000-0000-000001000000}"/>
  <mergeCells count="5">
    <mergeCell ref="E7:H7"/>
    <mergeCell ref="E25:H25"/>
    <mergeCell ref="E85:H85"/>
    <mergeCell ref="E116:H116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položky</vt:lpstr>
      <vt:lpstr>položky!Názvy_tlače</vt:lpstr>
      <vt:lpstr>'Rekapitulácia stavby'!Názvy_tlače</vt:lpstr>
      <vt:lpstr>položky!Oblasť_tlače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BACIKOVA\Bačíková</dc:creator>
  <cp:lastModifiedBy>Róbert Kurčík</cp:lastModifiedBy>
  <dcterms:created xsi:type="dcterms:W3CDTF">2024-09-28T11:05:46Z</dcterms:created>
  <dcterms:modified xsi:type="dcterms:W3CDTF">2025-03-17T07:25:14Z</dcterms:modified>
</cp:coreProperties>
</file>